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AEF0" lockStructure="1"/>
  <bookViews>
    <workbookView xWindow="240" yWindow="255" windowWidth="18480" windowHeight="9480"/>
  </bookViews>
  <sheets>
    <sheet name="Flow Range Turndown" sheetId="11" r:id="rId1"/>
    <sheet name="PRO Series - USA" sheetId="2" r:id="rId2"/>
    <sheet name="CT Series - USA" sheetId="3" r:id="rId3"/>
    <sheet name="Low Flow CT Series - USA" sheetId="9" r:id="rId4"/>
    <sheet name="PRO Series - International" sheetId="6" r:id="rId5"/>
    <sheet name="CT Series - International" sheetId="5" r:id="rId6"/>
    <sheet name="Density Conversions" sheetId="8" state="hidden" r:id="rId7"/>
    <sheet name="Low Flow CT Series - Intnl" sheetId="10" r:id="rId8"/>
  </sheets>
  <definedNames>
    <definedName name="BBL_per_m3">'Density Conversions'!$D$26</definedName>
    <definedName name="CF_per_m3">'Density Conversions'!$D$29</definedName>
    <definedName name="DENS_FROM">'Density Conversions'!$E$5</definedName>
    <definedName name="DENS_LIST">'Density Conversions'!$F$11:$F$19</definedName>
    <definedName name="DENS_TO">'Density Conversions'!$E$6</definedName>
    <definedName name="DENSITY">'Density Conversions'!$C$11:$F$19</definedName>
    <definedName name="lb_per_kg">'Density Conversions'!$D$23</definedName>
    <definedName name="_xlnm.Print_Area" localSheetId="5">'CT Series - International'!$A$1:$S$95</definedName>
    <definedName name="USG_per_m3">'Density Conversions'!$D$27</definedName>
  </definedNames>
  <calcPr calcId="145621"/>
</workbook>
</file>

<file path=xl/calcChain.xml><?xml version="1.0" encoding="utf-8"?>
<calcChain xmlns="http://schemas.openxmlformats.org/spreadsheetml/2006/main">
  <c r="P53" i="6" l="1"/>
  <c r="Q53" i="6" s="1"/>
  <c r="M53" i="6"/>
  <c r="N53" i="6" s="1"/>
  <c r="L53" i="6"/>
  <c r="M52" i="6"/>
  <c r="N52" i="6" s="1"/>
  <c r="M51" i="6"/>
  <c r="N51" i="6" s="1"/>
  <c r="M50" i="6"/>
  <c r="N50" i="6" s="1"/>
  <c r="M45" i="6"/>
  <c r="P45" i="6" s="1"/>
  <c r="M44" i="6"/>
  <c r="N44" i="6" s="1"/>
  <c r="M43" i="6"/>
  <c r="P43" i="6" s="1"/>
  <c r="M42" i="6"/>
  <c r="N42" i="6" s="1"/>
  <c r="L42" i="6"/>
  <c r="P52" i="6" l="1"/>
  <c r="O52" i="6" s="1"/>
  <c r="P51" i="6"/>
  <c r="L51" i="6"/>
  <c r="L52" i="6"/>
  <c r="P44" i="6"/>
  <c r="Q44" i="6" s="1"/>
  <c r="P50" i="6"/>
  <c r="O50" i="6" s="1"/>
  <c r="L44" i="6"/>
  <c r="L50" i="6"/>
  <c r="O53" i="6"/>
  <c r="P42" i="6"/>
  <c r="Q50" i="6"/>
  <c r="O45" i="6"/>
  <c r="Q45" i="6"/>
  <c r="O43" i="6"/>
  <c r="Q43" i="6"/>
  <c r="N43" i="6"/>
  <c r="N45" i="6"/>
  <c r="L43" i="6"/>
  <c r="L45" i="6"/>
  <c r="M29" i="10"/>
  <c r="P29" i="10" s="1"/>
  <c r="M28" i="10"/>
  <c r="N28" i="10" s="1"/>
  <c r="M27" i="10"/>
  <c r="P27" i="10" s="1"/>
  <c r="M26" i="10"/>
  <c r="N26" i="10" s="1"/>
  <c r="M21" i="10"/>
  <c r="P21" i="10" s="1"/>
  <c r="Q21" i="10" s="1"/>
  <c r="M20" i="10"/>
  <c r="P20" i="10" s="1"/>
  <c r="O20" i="10" s="1"/>
  <c r="M19" i="10"/>
  <c r="P19" i="10" s="1"/>
  <c r="Q19" i="10" s="1"/>
  <c r="M18" i="10"/>
  <c r="P18" i="10" s="1"/>
  <c r="O18" i="10" s="1"/>
  <c r="M13" i="10"/>
  <c r="N13" i="10" s="1"/>
  <c r="M12" i="10"/>
  <c r="P12" i="10" s="1"/>
  <c r="M11" i="10"/>
  <c r="N11" i="10" s="1"/>
  <c r="M10" i="10"/>
  <c r="N10" i="10" s="1"/>
  <c r="I6" i="10"/>
  <c r="D29" i="10" s="1"/>
  <c r="F29" i="10" s="1"/>
  <c r="Q52" i="6" l="1"/>
  <c r="Q51" i="6"/>
  <c r="O51" i="6"/>
  <c r="N12" i="10"/>
  <c r="L19" i="10"/>
  <c r="L21" i="10"/>
  <c r="L18" i="10"/>
  <c r="L20" i="10"/>
  <c r="L26" i="10"/>
  <c r="O44" i="6"/>
  <c r="Q42" i="6"/>
  <c r="O42" i="6"/>
  <c r="P10" i="10"/>
  <c r="Q10" i="10" s="1"/>
  <c r="L28" i="10"/>
  <c r="Q12" i="10"/>
  <c r="O12" i="10"/>
  <c r="Q27" i="10"/>
  <c r="O27" i="10"/>
  <c r="Q29" i="10"/>
  <c r="O29" i="10"/>
  <c r="N27" i="10"/>
  <c r="N29" i="10"/>
  <c r="L10" i="10"/>
  <c r="L12" i="10"/>
  <c r="N18" i="10"/>
  <c r="N19" i="10"/>
  <c r="N20" i="10"/>
  <c r="N21" i="10"/>
  <c r="P26" i="10"/>
  <c r="O26" i="10" s="1"/>
  <c r="P28" i="10"/>
  <c r="O28" i="10" s="1"/>
  <c r="L27" i="10"/>
  <c r="L29" i="10"/>
  <c r="Q26" i="10"/>
  <c r="Q28" i="10"/>
  <c r="Q18" i="10"/>
  <c r="O19" i="10"/>
  <c r="Q20" i="10"/>
  <c r="O21" i="10"/>
  <c r="G29" i="10"/>
  <c r="I29" i="10"/>
  <c r="J29" i="10" s="1"/>
  <c r="E29" i="10"/>
  <c r="D21" i="10"/>
  <c r="F21" i="10" s="1"/>
  <c r="D18" i="10"/>
  <c r="F18" i="10" s="1"/>
  <c r="D19" i="10"/>
  <c r="F19" i="10" s="1"/>
  <c r="D20" i="10"/>
  <c r="F20" i="10" s="1"/>
  <c r="P13" i="10"/>
  <c r="O13" i="10" s="1"/>
  <c r="L13" i="10"/>
  <c r="L11" i="10"/>
  <c r="P11" i="10"/>
  <c r="O11" i="10" s="1"/>
  <c r="D10" i="10"/>
  <c r="F10" i="10" s="1"/>
  <c r="D12" i="10"/>
  <c r="F12" i="10" s="1"/>
  <c r="D26" i="10"/>
  <c r="F26" i="10" s="1"/>
  <c r="D28" i="10"/>
  <c r="F28" i="10" s="1"/>
  <c r="D11" i="10"/>
  <c r="F11" i="10" s="1"/>
  <c r="I11" i="10" s="1"/>
  <c r="H11" i="10" s="1"/>
  <c r="D13" i="10"/>
  <c r="F13" i="10" s="1"/>
  <c r="I13" i="10" s="1"/>
  <c r="H13" i="10" s="1"/>
  <c r="D27" i="10"/>
  <c r="F27" i="10" s="1"/>
  <c r="M29" i="9"/>
  <c r="N29" i="9" s="1"/>
  <c r="M28" i="9"/>
  <c r="N28" i="9" s="1"/>
  <c r="M27" i="9"/>
  <c r="N27" i="9" s="1"/>
  <c r="M26" i="9"/>
  <c r="P26" i="9" s="1"/>
  <c r="Q26" i="9" s="1"/>
  <c r="M21" i="9"/>
  <c r="N21" i="9" s="1"/>
  <c r="M20" i="9"/>
  <c r="N20" i="9" s="1"/>
  <c r="M19" i="9"/>
  <c r="N19" i="9" s="1"/>
  <c r="M18" i="9"/>
  <c r="P18" i="9" s="1"/>
  <c r="Q18" i="9" s="1"/>
  <c r="M13" i="9"/>
  <c r="N13" i="9" s="1"/>
  <c r="M12" i="9"/>
  <c r="N12" i="9" s="1"/>
  <c r="M11" i="9"/>
  <c r="N11" i="9" s="1"/>
  <c r="M10" i="9"/>
  <c r="P10" i="9" s="1"/>
  <c r="Q10" i="9" s="1"/>
  <c r="I6" i="9"/>
  <c r="O10" i="10" l="1"/>
  <c r="G11" i="10"/>
  <c r="Q13" i="10"/>
  <c r="P20" i="9"/>
  <c r="O20" i="9" s="1"/>
  <c r="L28" i="9"/>
  <c r="L13" i="9"/>
  <c r="L20" i="9"/>
  <c r="L29" i="9"/>
  <c r="I21" i="10"/>
  <c r="E21" i="10"/>
  <c r="G21" i="10"/>
  <c r="I26" i="10"/>
  <c r="E26" i="10"/>
  <c r="G26" i="10"/>
  <c r="I20" i="10"/>
  <c r="E20" i="10"/>
  <c r="G20" i="10"/>
  <c r="I19" i="10"/>
  <c r="E19" i="10"/>
  <c r="G19" i="10"/>
  <c r="G27" i="10"/>
  <c r="I27" i="10"/>
  <c r="E27" i="10"/>
  <c r="I28" i="10"/>
  <c r="E28" i="10"/>
  <c r="G28" i="10"/>
  <c r="H29" i="10"/>
  <c r="I18" i="10"/>
  <c r="E18" i="10"/>
  <c r="G18" i="10"/>
  <c r="J11" i="10"/>
  <c r="E13" i="10"/>
  <c r="J13" i="10"/>
  <c r="E11" i="10"/>
  <c r="G12" i="10"/>
  <c r="I12" i="10"/>
  <c r="E12" i="10"/>
  <c r="G10" i="10"/>
  <c r="E10" i="10"/>
  <c r="I10" i="10"/>
  <c r="G13" i="10"/>
  <c r="P21" i="9"/>
  <c r="Q21" i="9" s="1"/>
  <c r="L21" i="9"/>
  <c r="Q11" i="10"/>
  <c r="L18" i="9"/>
  <c r="N26" i="9"/>
  <c r="O10" i="9"/>
  <c r="P13" i="9"/>
  <c r="N10" i="9"/>
  <c r="L12" i="9"/>
  <c r="N18" i="9"/>
  <c r="P28" i="9"/>
  <c r="P29" i="9"/>
  <c r="Q29" i="9" s="1"/>
  <c r="D28" i="9"/>
  <c r="F28" i="9" s="1"/>
  <c r="D20" i="9"/>
  <c r="F20" i="9" s="1"/>
  <c r="D12" i="9"/>
  <c r="F12" i="9" s="1"/>
  <c r="D29" i="9"/>
  <c r="F29" i="9" s="1"/>
  <c r="D21" i="9"/>
  <c r="F21" i="9" s="1"/>
  <c r="D13" i="9"/>
  <c r="F13" i="9" s="1"/>
  <c r="D10" i="9"/>
  <c r="F10" i="9" s="1"/>
  <c r="P11" i="9"/>
  <c r="L11" i="9"/>
  <c r="P12" i="9"/>
  <c r="O18" i="9"/>
  <c r="D19" i="9"/>
  <c r="F19" i="9" s="1"/>
  <c r="O21" i="9"/>
  <c r="O26" i="9"/>
  <c r="D27" i="9"/>
  <c r="F27" i="9" s="1"/>
  <c r="O29" i="9"/>
  <c r="D11" i="9"/>
  <c r="F11" i="9" s="1"/>
  <c r="D18" i="9"/>
  <c r="F18" i="9" s="1"/>
  <c r="P19" i="9"/>
  <c r="L19" i="9"/>
  <c r="D26" i="9"/>
  <c r="F26" i="9" s="1"/>
  <c r="P27" i="9"/>
  <c r="L27" i="9"/>
  <c r="L10" i="9"/>
  <c r="L26" i="9"/>
  <c r="I6" i="5"/>
  <c r="I6" i="6"/>
  <c r="I6" i="3"/>
  <c r="I6" i="2"/>
  <c r="D6" i="8"/>
  <c r="D30" i="8"/>
  <c r="D29" i="8" s="1"/>
  <c r="D14" i="8" s="1"/>
  <c r="D19" i="8"/>
  <c r="D16" i="8"/>
  <c r="C12" i="8"/>
  <c r="C13" i="8" s="1"/>
  <c r="C14" i="8" s="1"/>
  <c r="C15" i="8" s="1"/>
  <c r="C16" i="8" s="1"/>
  <c r="C17" i="8" s="1"/>
  <c r="C18" i="8" s="1"/>
  <c r="C19" i="8" s="1"/>
  <c r="D11" i="8"/>
  <c r="D53" i="6" l="1"/>
  <c r="F53" i="6" s="1"/>
  <c r="D45" i="6"/>
  <c r="F45" i="6" s="1"/>
  <c r="D52" i="6"/>
  <c r="F52" i="6" s="1"/>
  <c r="D44" i="6"/>
  <c r="F44" i="6" s="1"/>
  <c r="D51" i="6"/>
  <c r="F51" i="6" s="1"/>
  <c r="D43" i="6"/>
  <c r="F43" i="6" s="1"/>
  <c r="D50" i="6"/>
  <c r="F50" i="6" s="1"/>
  <c r="D42" i="6"/>
  <c r="F42" i="6" s="1"/>
  <c r="Q20" i="9"/>
  <c r="H18" i="10"/>
  <c r="J18" i="10"/>
  <c r="J28" i="10"/>
  <c r="H28" i="10"/>
  <c r="J26" i="10"/>
  <c r="H26" i="10"/>
  <c r="H20" i="10"/>
  <c r="J20" i="10"/>
  <c r="H27" i="10"/>
  <c r="J27" i="10"/>
  <c r="J19" i="10"/>
  <c r="H19" i="10"/>
  <c r="J21" i="10"/>
  <c r="H21" i="10"/>
  <c r="J10" i="10"/>
  <c r="H10" i="10"/>
  <c r="J12" i="10"/>
  <c r="H12" i="10"/>
  <c r="O28" i="9"/>
  <c r="Q28" i="9"/>
  <c r="Q13" i="9"/>
  <c r="O13" i="9"/>
  <c r="O27" i="9"/>
  <c r="Q27" i="9"/>
  <c r="I19" i="9"/>
  <c r="E19" i="9"/>
  <c r="G19" i="9"/>
  <c r="G21" i="9"/>
  <c r="E21" i="9"/>
  <c r="I21" i="9"/>
  <c r="I20" i="9"/>
  <c r="E20" i="9"/>
  <c r="G20" i="9"/>
  <c r="G26" i="9"/>
  <c r="E26" i="9"/>
  <c r="I26" i="9"/>
  <c r="I11" i="9"/>
  <c r="E11" i="9"/>
  <c r="G11" i="9"/>
  <c r="I27" i="9"/>
  <c r="E27" i="9"/>
  <c r="G27" i="9"/>
  <c r="G10" i="9"/>
  <c r="E10" i="9"/>
  <c r="I10" i="9"/>
  <c r="G29" i="9"/>
  <c r="I29" i="9"/>
  <c r="E29" i="9"/>
  <c r="I28" i="9"/>
  <c r="E28" i="9"/>
  <c r="G28" i="9"/>
  <c r="O12" i="9"/>
  <c r="Q12" i="9"/>
  <c r="G18" i="9"/>
  <c r="I18" i="9"/>
  <c r="E18" i="9"/>
  <c r="O11" i="9"/>
  <c r="Q11" i="9"/>
  <c r="O19" i="9"/>
  <c r="Q19" i="9"/>
  <c r="G13" i="9"/>
  <c r="E13" i="9"/>
  <c r="I13" i="9"/>
  <c r="I12" i="9"/>
  <c r="E12" i="9"/>
  <c r="G12" i="9"/>
  <c r="D27" i="8"/>
  <c r="I44" i="6" l="1"/>
  <c r="E44" i="6"/>
  <c r="G44" i="6"/>
  <c r="I42" i="6"/>
  <c r="E42" i="6"/>
  <c r="G42" i="6"/>
  <c r="I43" i="6"/>
  <c r="E43" i="6"/>
  <c r="G43" i="6"/>
  <c r="I45" i="6"/>
  <c r="E45" i="6"/>
  <c r="G45" i="6"/>
  <c r="H21" i="9"/>
  <c r="J21" i="9"/>
  <c r="J19" i="9"/>
  <c r="H19" i="9"/>
  <c r="H12" i="9"/>
  <c r="J12" i="9"/>
  <c r="H28" i="9"/>
  <c r="J28" i="9"/>
  <c r="J27" i="9"/>
  <c r="H27" i="9"/>
  <c r="J26" i="9"/>
  <c r="H26" i="9"/>
  <c r="H20" i="9"/>
  <c r="J20" i="9"/>
  <c r="H29" i="9"/>
  <c r="J29" i="9"/>
  <c r="J18" i="9"/>
  <c r="H18" i="9"/>
  <c r="H13" i="9"/>
  <c r="J13" i="9"/>
  <c r="J10" i="9"/>
  <c r="H10" i="9"/>
  <c r="J11" i="9"/>
  <c r="H11" i="9"/>
  <c r="D26" i="8"/>
  <c r="D13" i="8"/>
  <c r="J43" i="6" l="1"/>
  <c r="H43" i="6"/>
  <c r="J42" i="6"/>
  <c r="H42" i="6"/>
  <c r="H45" i="6"/>
  <c r="J45" i="6"/>
  <c r="J44" i="6"/>
  <c r="H44" i="6"/>
  <c r="D93" i="3"/>
  <c r="F93" i="3" s="1"/>
  <c r="D92" i="3"/>
  <c r="F92" i="3" s="1"/>
  <c r="D91" i="3"/>
  <c r="F91" i="3" s="1"/>
  <c r="G91" i="3" s="1"/>
  <c r="D90" i="3"/>
  <c r="F90" i="3" s="1"/>
  <c r="I90" i="3" s="1"/>
  <c r="D85" i="3"/>
  <c r="F85" i="3" s="1"/>
  <c r="D84" i="3"/>
  <c r="F84" i="3" s="1"/>
  <c r="D83" i="3"/>
  <c r="F83" i="3" s="1"/>
  <c r="D82" i="3"/>
  <c r="F82" i="3" s="1"/>
  <c r="I82" i="3" s="1"/>
  <c r="M93" i="3"/>
  <c r="P93" i="3" s="1"/>
  <c r="M92" i="3"/>
  <c r="P92" i="3" s="1"/>
  <c r="M91" i="3"/>
  <c r="N91" i="3" s="1"/>
  <c r="M90" i="3"/>
  <c r="N90" i="3" s="1"/>
  <c r="M85" i="3"/>
  <c r="P85" i="3" s="1"/>
  <c r="M84" i="3"/>
  <c r="P84" i="3" s="1"/>
  <c r="M83" i="3"/>
  <c r="N83" i="3" s="1"/>
  <c r="M82" i="3"/>
  <c r="N82" i="3" s="1"/>
  <c r="D93" i="5"/>
  <c r="F93" i="5" s="1"/>
  <c r="D92" i="5"/>
  <c r="F92" i="5" s="1"/>
  <c r="D91" i="5"/>
  <c r="F91" i="5" s="1"/>
  <c r="I91" i="5" s="1"/>
  <c r="D90" i="5"/>
  <c r="F90" i="5" s="1"/>
  <c r="D85" i="5"/>
  <c r="F85" i="5" s="1"/>
  <c r="D84" i="5"/>
  <c r="F84" i="5" s="1"/>
  <c r="I84" i="5" s="1"/>
  <c r="D83" i="5"/>
  <c r="F83" i="5" s="1"/>
  <c r="D82" i="5"/>
  <c r="F82" i="5" s="1"/>
  <c r="M93" i="5"/>
  <c r="P93" i="5" s="1"/>
  <c r="M92" i="5"/>
  <c r="N92" i="5" s="1"/>
  <c r="M91" i="5"/>
  <c r="N91" i="5" s="1"/>
  <c r="M90" i="5"/>
  <c r="N90" i="5" s="1"/>
  <c r="M85" i="5"/>
  <c r="N85" i="5" s="1"/>
  <c r="M84" i="5"/>
  <c r="N84" i="5" s="1"/>
  <c r="M83" i="5"/>
  <c r="P83" i="5" s="1"/>
  <c r="M82" i="5"/>
  <c r="P82" i="5" s="1"/>
  <c r="L92" i="5" l="1"/>
  <c r="L84" i="5"/>
  <c r="L91" i="5"/>
  <c r="L85" i="5"/>
  <c r="N93" i="5"/>
  <c r="G92" i="5"/>
  <c r="E92" i="5"/>
  <c r="P83" i="3"/>
  <c r="Q83" i="3" s="1"/>
  <c r="L83" i="3"/>
  <c r="Q92" i="3"/>
  <c r="O92" i="3"/>
  <c r="N92" i="3"/>
  <c r="L92" i="3"/>
  <c r="P91" i="3"/>
  <c r="L91" i="3"/>
  <c r="P90" i="3"/>
  <c r="O90" i="3" s="1"/>
  <c r="L90" i="3"/>
  <c r="N84" i="3"/>
  <c r="P82" i="3"/>
  <c r="O82" i="3" s="1"/>
  <c r="L82" i="3"/>
  <c r="I91" i="3"/>
  <c r="H91" i="3" s="1"/>
  <c r="E91" i="3"/>
  <c r="G83" i="3"/>
  <c r="I83" i="3"/>
  <c r="H83" i="3" s="1"/>
  <c r="E83" i="3"/>
  <c r="G92" i="3"/>
  <c r="I92" i="3"/>
  <c r="E92" i="3"/>
  <c r="O93" i="3"/>
  <c r="Q93" i="3"/>
  <c r="H90" i="3"/>
  <c r="J90" i="3"/>
  <c r="I93" i="3"/>
  <c r="E93" i="3"/>
  <c r="G93" i="3"/>
  <c r="Q90" i="3"/>
  <c r="G90" i="3"/>
  <c r="N93" i="3"/>
  <c r="E90" i="3"/>
  <c r="L93" i="3"/>
  <c r="H82" i="3"/>
  <c r="J82" i="3"/>
  <c r="G84" i="3"/>
  <c r="I84" i="3"/>
  <c r="E84" i="3"/>
  <c r="Q85" i="3"/>
  <c r="O85" i="3"/>
  <c r="Q84" i="3"/>
  <c r="O84" i="3"/>
  <c r="I85" i="3"/>
  <c r="E85" i="3"/>
  <c r="G85" i="3"/>
  <c r="G82" i="3"/>
  <c r="N85" i="3"/>
  <c r="L84" i="3"/>
  <c r="E82" i="3"/>
  <c r="L85" i="3"/>
  <c r="G85" i="5"/>
  <c r="E85" i="5"/>
  <c r="P91" i="5"/>
  <c r="O91" i="5" s="1"/>
  <c r="P92" i="5"/>
  <c r="I92" i="5"/>
  <c r="H92" i="5" s="1"/>
  <c r="Q93" i="5"/>
  <c r="O93" i="5"/>
  <c r="L93" i="5"/>
  <c r="Q82" i="5"/>
  <c r="O82" i="5"/>
  <c r="N82" i="5"/>
  <c r="L82" i="5"/>
  <c r="P84" i="5"/>
  <c r="O84" i="5" s="1"/>
  <c r="P85" i="5"/>
  <c r="I85" i="5"/>
  <c r="H85" i="5" s="1"/>
  <c r="E93" i="5"/>
  <c r="G93" i="5"/>
  <c r="I93" i="5"/>
  <c r="E90" i="5"/>
  <c r="G90" i="5"/>
  <c r="I90" i="5"/>
  <c r="J91" i="5"/>
  <c r="H91" i="5"/>
  <c r="G91" i="5"/>
  <c r="L90" i="5"/>
  <c r="P90" i="5"/>
  <c r="E91" i="5"/>
  <c r="G82" i="5"/>
  <c r="I82" i="5"/>
  <c r="E82" i="5"/>
  <c r="I83" i="5"/>
  <c r="E83" i="5"/>
  <c r="G83" i="5"/>
  <c r="O83" i="5"/>
  <c r="Q83" i="5"/>
  <c r="H84" i="5"/>
  <c r="J84" i="5"/>
  <c r="N83" i="5"/>
  <c r="G84" i="5"/>
  <c r="L83" i="5"/>
  <c r="E84" i="5"/>
  <c r="Q91" i="5" l="1"/>
  <c r="Q82" i="3"/>
  <c r="O83" i="3"/>
  <c r="Q84" i="5"/>
  <c r="J83" i="3"/>
  <c r="Q91" i="3"/>
  <c r="O91" i="3"/>
  <c r="J91" i="3"/>
  <c r="J93" i="3"/>
  <c r="H93" i="3"/>
  <c r="J92" i="3"/>
  <c r="H92" i="3"/>
  <c r="J85" i="3"/>
  <c r="H85" i="3"/>
  <c r="H84" i="3"/>
  <c r="J84" i="3"/>
  <c r="J85" i="5"/>
  <c r="J92" i="5"/>
  <c r="Q92" i="5"/>
  <c r="O92" i="5"/>
  <c r="Q85" i="5"/>
  <c r="O85" i="5"/>
  <c r="O90" i="5"/>
  <c r="Q90" i="5"/>
  <c r="J93" i="5"/>
  <c r="H93" i="5"/>
  <c r="H90" i="5"/>
  <c r="J90" i="5"/>
  <c r="J82" i="5"/>
  <c r="H82" i="5"/>
  <c r="J83" i="5"/>
  <c r="H83" i="5"/>
  <c r="G51" i="6" l="1"/>
  <c r="D37" i="6"/>
  <c r="F37" i="6" s="1"/>
  <c r="G37" i="6" s="1"/>
  <c r="M37" i="6"/>
  <c r="D36" i="6"/>
  <c r="F36" i="6" s="1"/>
  <c r="M36" i="6"/>
  <c r="N36" i="6" s="1"/>
  <c r="D35" i="6"/>
  <c r="F35" i="6" s="1"/>
  <c r="M35" i="6"/>
  <c r="N35" i="6" s="1"/>
  <c r="D34" i="6"/>
  <c r="F34" i="6" s="1"/>
  <c r="M34" i="6"/>
  <c r="N34" i="6" s="1"/>
  <c r="D29" i="6"/>
  <c r="F29" i="6" s="1"/>
  <c r="G29" i="6" s="1"/>
  <c r="M29" i="6"/>
  <c r="N29" i="6" s="1"/>
  <c r="D28" i="6"/>
  <c r="F28" i="6" s="1"/>
  <c r="G28" i="6" s="1"/>
  <c r="M28" i="6"/>
  <c r="N28" i="6" s="1"/>
  <c r="D27" i="6"/>
  <c r="F27" i="6" s="1"/>
  <c r="G27" i="6" s="1"/>
  <c r="M27" i="6"/>
  <c r="N27" i="6" s="1"/>
  <c r="L27" i="6"/>
  <c r="D26" i="6"/>
  <c r="F26" i="6" s="1"/>
  <c r="G26" i="6" s="1"/>
  <c r="M26" i="6"/>
  <c r="N26" i="6" s="1"/>
  <c r="D21" i="6"/>
  <c r="F21" i="6" s="1"/>
  <c r="M21" i="6"/>
  <c r="L21" i="6" s="1"/>
  <c r="D20" i="6"/>
  <c r="F20" i="6" s="1"/>
  <c r="M20" i="6"/>
  <c r="N20" i="6" s="1"/>
  <c r="D19" i="6"/>
  <c r="F19" i="6" s="1"/>
  <c r="I19" i="6" s="1"/>
  <c r="M19" i="6"/>
  <c r="L19" i="6" s="1"/>
  <c r="D18" i="6"/>
  <c r="F18" i="6" s="1"/>
  <c r="M18" i="6"/>
  <c r="P18" i="6" s="1"/>
  <c r="D13" i="6"/>
  <c r="F13" i="6" s="1"/>
  <c r="M13" i="6"/>
  <c r="N13" i="6" s="1"/>
  <c r="D12" i="6"/>
  <c r="F12" i="6" s="1"/>
  <c r="M12" i="6"/>
  <c r="N12" i="6" s="1"/>
  <c r="D11" i="6"/>
  <c r="F11" i="6" s="1"/>
  <c r="M11" i="6"/>
  <c r="N11" i="6" s="1"/>
  <c r="D10" i="6"/>
  <c r="F10" i="6" s="1"/>
  <c r="M10" i="6"/>
  <c r="D77" i="5"/>
  <c r="F77" i="5" s="1"/>
  <c r="M77" i="5"/>
  <c r="N77" i="5" s="1"/>
  <c r="D76" i="5"/>
  <c r="F76" i="5" s="1"/>
  <c r="G76" i="5" s="1"/>
  <c r="M76" i="5"/>
  <c r="P76" i="5" s="1"/>
  <c r="D75" i="5"/>
  <c r="F75" i="5" s="1"/>
  <c r="M75" i="5"/>
  <c r="N75" i="5" s="1"/>
  <c r="D74" i="5"/>
  <c r="F74" i="5" s="1"/>
  <c r="G74" i="5" s="1"/>
  <c r="M74" i="5"/>
  <c r="N74" i="5" s="1"/>
  <c r="D69" i="5"/>
  <c r="F69" i="5" s="1"/>
  <c r="G69" i="5" s="1"/>
  <c r="M69" i="5"/>
  <c r="D68" i="5"/>
  <c r="F68" i="5" s="1"/>
  <c r="M68" i="5"/>
  <c r="P68" i="5" s="1"/>
  <c r="Q68" i="5" s="1"/>
  <c r="D67" i="5"/>
  <c r="F67" i="5" s="1"/>
  <c r="G67" i="5" s="1"/>
  <c r="M67" i="5"/>
  <c r="N67" i="5" s="1"/>
  <c r="D66" i="5"/>
  <c r="F66" i="5" s="1"/>
  <c r="M66" i="5"/>
  <c r="D61" i="5"/>
  <c r="F61" i="5" s="1"/>
  <c r="M61" i="5"/>
  <c r="D60" i="5"/>
  <c r="F60" i="5" s="1"/>
  <c r="G60" i="5" s="1"/>
  <c r="M60" i="5"/>
  <c r="P60" i="5" s="1"/>
  <c r="Q60" i="5" s="1"/>
  <c r="D59" i="5"/>
  <c r="F59" i="5" s="1"/>
  <c r="M59" i="5"/>
  <c r="L59" i="5" s="1"/>
  <c r="D58" i="5"/>
  <c r="F58" i="5" s="1"/>
  <c r="M58" i="5"/>
  <c r="N58" i="5" s="1"/>
  <c r="D53" i="5"/>
  <c r="F53" i="5" s="1"/>
  <c r="M53" i="5"/>
  <c r="N53" i="5" s="1"/>
  <c r="D52" i="5"/>
  <c r="F52" i="5" s="1"/>
  <c r="G52" i="5" s="1"/>
  <c r="M52" i="5"/>
  <c r="P52" i="5" s="1"/>
  <c r="Q52" i="5" s="1"/>
  <c r="D51" i="5"/>
  <c r="F51" i="5" s="1"/>
  <c r="M51" i="5"/>
  <c r="P51" i="5" s="1"/>
  <c r="D50" i="5"/>
  <c r="F50" i="5" s="1"/>
  <c r="G50" i="5" s="1"/>
  <c r="M50" i="5"/>
  <c r="N50" i="5" s="1"/>
  <c r="D45" i="5"/>
  <c r="F45" i="5" s="1"/>
  <c r="M45" i="5"/>
  <c r="P45" i="5" s="1"/>
  <c r="D44" i="5"/>
  <c r="F44" i="5" s="1"/>
  <c r="G44" i="5" s="1"/>
  <c r="M44" i="5"/>
  <c r="N44" i="5" s="1"/>
  <c r="D43" i="5"/>
  <c r="F43" i="5" s="1"/>
  <c r="M43" i="5"/>
  <c r="N43" i="5" s="1"/>
  <c r="D42" i="5"/>
  <c r="F42" i="5" s="1"/>
  <c r="G42" i="5" s="1"/>
  <c r="M42" i="5"/>
  <c r="D37" i="5"/>
  <c r="F37" i="5" s="1"/>
  <c r="M37" i="5"/>
  <c r="P37" i="5" s="1"/>
  <c r="D36" i="5"/>
  <c r="F36" i="5" s="1"/>
  <c r="G36" i="5" s="1"/>
  <c r="M36" i="5"/>
  <c r="P36" i="5" s="1"/>
  <c r="D35" i="5"/>
  <c r="F35" i="5" s="1"/>
  <c r="M35" i="5"/>
  <c r="N35" i="5" s="1"/>
  <c r="D34" i="5"/>
  <c r="F34" i="5" s="1"/>
  <c r="G34" i="5" s="1"/>
  <c r="M34" i="5"/>
  <c r="D29" i="5"/>
  <c r="F29" i="5" s="1"/>
  <c r="M29" i="5"/>
  <c r="P29" i="5" s="1"/>
  <c r="D28" i="5"/>
  <c r="F28" i="5" s="1"/>
  <c r="M28" i="5"/>
  <c r="P28" i="5" s="1"/>
  <c r="D27" i="5"/>
  <c r="F27" i="5" s="1"/>
  <c r="M27" i="5"/>
  <c r="P27" i="5" s="1"/>
  <c r="D26" i="5"/>
  <c r="F26" i="5" s="1"/>
  <c r="I26" i="5" s="1"/>
  <c r="M26" i="5"/>
  <c r="N26" i="5" s="1"/>
  <c r="D21" i="5"/>
  <c r="F21" i="5" s="1"/>
  <c r="M21" i="5"/>
  <c r="D20" i="5"/>
  <c r="F20" i="5" s="1"/>
  <c r="M20" i="5"/>
  <c r="P20" i="5" s="1"/>
  <c r="D19" i="5"/>
  <c r="F19" i="5" s="1"/>
  <c r="G19" i="5" s="1"/>
  <c r="M19" i="5"/>
  <c r="N19" i="5" s="1"/>
  <c r="D18" i="5"/>
  <c r="F18" i="5" s="1"/>
  <c r="M18" i="5"/>
  <c r="N18" i="5" s="1"/>
  <c r="D13" i="5"/>
  <c r="F13" i="5" s="1"/>
  <c r="G13" i="5" s="1"/>
  <c r="M13" i="5"/>
  <c r="D12" i="5"/>
  <c r="F12" i="5" s="1"/>
  <c r="M12" i="5"/>
  <c r="P12" i="5" s="1"/>
  <c r="D11" i="5"/>
  <c r="F11" i="5" s="1"/>
  <c r="G11" i="5" s="1"/>
  <c r="M11" i="5"/>
  <c r="P11" i="5" s="1"/>
  <c r="D10" i="5"/>
  <c r="F10" i="5" s="1"/>
  <c r="M10" i="5"/>
  <c r="N10" i="5" s="1"/>
  <c r="L35" i="6" l="1"/>
  <c r="L11" i="6"/>
  <c r="L28" i="6"/>
  <c r="P27" i="6"/>
  <c r="Q27" i="6" s="1"/>
  <c r="P28" i="6"/>
  <c r="Q28" i="6" s="1"/>
  <c r="P19" i="6"/>
  <c r="O19" i="6" s="1"/>
  <c r="P11" i="6"/>
  <c r="Q11" i="6" s="1"/>
  <c r="L13" i="6"/>
  <c r="N21" i="6"/>
  <c r="P36" i="6"/>
  <c r="Q36" i="6" s="1"/>
  <c r="P13" i="6"/>
  <c r="Q13" i="6" s="1"/>
  <c r="P21" i="6"/>
  <c r="Q21" i="6" s="1"/>
  <c r="N19" i="6"/>
  <c r="L36" i="6"/>
  <c r="E10" i="6"/>
  <c r="G10" i="6"/>
  <c r="I10" i="6"/>
  <c r="J10" i="6" s="1"/>
  <c r="G35" i="6"/>
  <c r="E35" i="6"/>
  <c r="I35" i="6"/>
  <c r="H35" i="6" s="1"/>
  <c r="E18" i="6"/>
  <c r="I18" i="6"/>
  <c r="J18" i="6" s="1"/>
  <c r="G18" i="6"/>
  <c r="L34" i="6"/>
  <c r="P35" i="6"/>
  <c r="E51" i="6"/>
  <c r="P34" i="6"/>
  <c r="O34" i="6" s="1"/>
  <c r="I51" i="6"/>
  <c r="H51" i="6" s="1"/>
  <c r="P26" i="6"/>
  <c r="O26" i="6" s="1"/>
  <c r="L67" i="5"/>
  <c r="L26" i="5"/>
  <c r="L45" i="5"/>
  <c r="L74" i="5"/>
  <c r="E76" i="5"/>
  <c r="L19" i="5"/>
  <c r="L76" i="5"/>
  <c r="I76" i="5"/>
  <c r="J76" i="5" s="1"/>
  <c r="P19" i="5"/>
  <c r="Q19" i="5" s="1"/>
  <c r="N11" i="5"/>
  <c r="E44" i="5"/>
  <c r="G59" i="5"/>
  <c r="I59" i="5"/>
  <c r="H59" i="5" s="1"/>
  <c r="Q11" i="5"/>
  <c r="O11" i="5"/>
  <c r="N27" i="5"/>
  <c r="N51" i="5"/>
  <c r="L10" i="5"/>
  <c r="L11" i="5"/>
  <c r="N12" i="5"/>
  <c r="P26" i="5"/>
  <c r="O26" i="5" s="1"/>
  <c r="L43" i="5"/>
  <c r="N59" i="5"/>
  <c r="P67" i="5"/>
  <c r="Q67" i="5" s="1"/>
  <c r="O68" i="5"/>
  <c r="P75" i="5"/>
  <c r="N68" i="5"/>
  <c r="N20" i="5"/>
  <c r="P35" i="5"/>
  <c r="O35" i="5" s="1"/>
  <c r="P59" i="5"/>
  <c r="Q59" i="5" s="1"/>
  <c r="Q27" i="5"/>
  <c r="O27" i="5"/>
  <c r="Q36" i="5"/>
  <c r="O36" i="5"/>
  <c r="Q51" i="5"/>
  <c r="O51" i="5"/>
  <c r="I11" i="5"/>
  <c r="J11" i="5" s="1"/>
  <c r="P50" i="5"/>
  <c r="I60" i="5"/>
  <c r="H60" i="5" s="1"/>
  <c r="P18" i="5"/>
  <c r="Q18" i="5" s="1"/>
  <c r="N28" i="5"/>
  <c r="N36" i="5"/>
  <c r="P10" i="5"/>
  <c r="O10" i="5" s="1"/>
  <c r="L27" i="5"/>
  <c r="L35" i="5"/>
  <c r="N37" i="5"/>
  <c r="P43" i="5"/>
  <c r="Q43" i="5" s="1"/>
  <c r="N45" i="5"/>
  <c r="L51" i="5"/>
  <c r="N52" i="5"/>
  <c r="I52" i="5"/>
  <c r="L58" i="5"/>
  <c r="N60" i="5"/>
  <c r="P74" i="5"/>
  <c r="Q74" i="5" s="1"/>
  <c r="L75" i="5"/>
  <c r="N76" i="5"/>
  <c r="E11" i="5"/>
  <c r="L18" i="5"/>
  <c r="L36" i="5"/>
  <c r="L50" i="5"/>
  <c r="O52" i="5"/>
  <c r="O60" i="5"/>
  <c r="I12" i="6"/>
  <c r="E12" i="6"/>
  <c r="G12" i="6"/>
  <c r="Q18" i="6"/>
  <c r="O18" i="6"/>
  <c r="P10" i="6"/>
  <c r="L10" i="6"/>
  <c r="N10" i="6"/>
  <c r="I11" i="6"/>
  <c r="E11" i="6"/>
  <c r="G11" i="6"/>
  <c r="G13" i="6"/>
  <c r="I13" i="6"/>
  <c r="E13" i="6"/>
  <c r="I20" i="6"/>
  <c r="E20" i="6"/>
  <c r="G20" i="6"/>
  <c r="H19" i="6"/>
  <c r="J19" i="6"/>
  <c r="G21" i="6"/>
  <c r="I21" i="6"/>
  <c r="E21" i="6"/>
  <c r="G36" i="6"/>
  <c r="I36" i="6"/>
  <c r="E36" i="6"/>
  <c r="L12" i="6"/>
  <c r="P12" i="6"/>
  <c r="N18" i="6"/>
  <c r="G19" i="6"/>
  <c r="L20" i="6"/>
  <c r="P20" i="6"/>
  <c r="L26" i="6"/>
  <c r="I27" i="6"/>
  <c r="E28" i="6"/>
  <c r="I34" i="6"/>
  <c r="E34" i="6"/>
  <c r="G34" i="6"/>
  <c r="I50" i="6"/>
  <c r="E50" i="6"/>
  <c r="G50" i="6"/>
  <c r="P29" i="6"/>
  <c r="L29" i="6"/>
  <c r="P37" i="6"/>
  <c r="L37" i="6"/>
  <c r="N37" i="6"/>
  <c r="G52" i="6"/>
  <c r="I52" i="6"/>
  <c r="E52" i="6"/>
  <c r="I53" i="6"/>
  <c r="E53" i="6"/>
  <c r="I37" i="6"/>
  <c r="E37" i="6"/>
  <c r="L18" i="6"/>
  <c r="E19" i="6"/>
  <c r="I26" i="6"/>
  <c r="E26" i="6"/>
  <c r="E27" i="6"/>
  <c r="I28" i="6"/>
  <c r="I29" i="6"/>
  <c r="E29" i="6"/>
  <c r="G53" i="6"/>
  <c r="Q12" i="5"/>
  <c r="O12" i="5"/>
  <c r="P13" i="5"/>
  <c r="L13" i="5"/>
  <c r="N13" i="5"/>
  <c r="I18" i="5"/>
  <c r="E18" i="5"/>
  <c r="G18" i="5"/>
  <c r="E19" i="5"/>
  <c r="G20" i="5"/>
  <c r="I20" i="5"/>
  <c r="E20" i="5"/>
  <c r="I21" i="5"/>
  <c r="E21" i="5"/>
  <c r="G21" i="5"/>
  <c r="G28" i="5"/>
  <c r="I28" i="5"/>
  <c r="E28" i="5"/>
  <c r="H26" i="5"/>
  <c r="J26" i="5"/>
  <c r="I10" i="5"/>
  <c r="E10" i="5"/>
  <c r="G10" i="5"/>
  <c r="I19" i="5"/>
  <c r="G27" i="5"/>
  <c r="I27" i="5"/>
  <c r="E27" i="5"/>
  <c r="O29" i="5"/>
  <c r="Q29" i="5"/>
  <c r="G12" i="5"/>
  <c r="I12" i="5"/>
  <c r="E12" i="5"/>
  <c r="I13" i="5"/>
  <c r="E13" i="5"/>
  <c r="Q20" i="5"/>
  <c r="O20" i="5"/>
  <c r="P21" i="5"/>
  <c r="L21" i="5"/>
  <c r="N21" i="5"/>
  <c r="Q28" i="5"/>
  <c r="O28" i="5"/>
  <c r="G29" i="5"/>
  <c r="I29" i="5"/>
  <c r="E29" i="5"/>
  <c r="G26" i="5"/>
  <c r="N29" i="5"/>
  <c r="P34" i="5"/>
  <c r="L34" i="5"/>
  <c r="N34" i="5"/>
  <c r="I35" i="5"/>
  <c r="E35" i="5"/>
  <c r="G35" i="5"/>
  <c r="E36" i="5"/>
  <c r="G37" i="5"/>
  <c r="I37" i="5"/>
  <c r="E37" i="5"/>
  <c r="I42" i="5"/>
  <c r="E42" i="5"/>
  <c r="I44" i="5"/>
  <c r="G45" i="5"/>
  <c r="I45" i="5"/>
  <c r="E45" i="5"/>
  <c r="G51" i="5"/>
  <c r="E51" i="5"/>
  <c r="I51" i="5"/>
  <c r="I61" i="5"/>
  <c r="E61" i="5"/>
  <c r="G61" i="5"/>
  <c r="N66" i="5"/>
  <c r="L66" i="5"/>
  <c r="P66" i="5"/>
  <c r="Q76" i="5"/>
  <c r="O76" i="5"/>
  <c r="L12" i="5"/>
  <c r="L20" i="5"/>
  <c r="L28" i="5"/>
  <c r="I36" i="5"/>
  <c r="G75" i="5"/>
  <c r="E75" i="5"/>
  <c r="I75" i="5"/>
  <c r="P69" i="5"/>
  <c r="L69" i="5"/>
  <c r="N69" i="5"/>
  <c r="E26" i="5"/>
  <c r="L29" i="5"/>
  <c r="I34" i="5"/>
  <c r="E34" i="5"/>
  <c r="Q37" i="5"/>
  <c r="O37" i="5"/>
  <c r="P42" i="5"/>
  <c r="L42" i="5"/>
  <c r="N42" i="5"/>
  <c r="I43" i="5"/>
  <c r="E43" i="5"/>
  <c r="G43" i="5"/>
  <c r="Q45" i="5"/>
  <c r="O45" i="5"/>
  <c r="I66" i="5"/>
  <c r="E66" i="5"/>
  <c r="G66" i="5"/>
  <c r="G68" i="5"/>
  <c r="I68" i="5"/>
  <c r="E68" i="5"/>
  <c r="L44" i="5"/>
  <c r="P44" i="5"/>
  <c r="I53" i="5"/>
  <c r="E53" i="5"/>
  <c r="I58" i="5"/>
  <c r="E58" i="5"/>
  <c r="P61" i="5"/>
  <c r="L61" i="5"/>
  <c r="E67" i="5"/>
  <c r="L37" i="5"/>
  <c r="I50" i="5"/>
  <c r="E50" i="5"/>
  <c r="P53" i="5"/>
  <c r="L53" i="5"/>
  <c r="G53" i="5"/>
  <c r="P58" i="5"/>
  <c r="G58" i="5"/>
  <c r="E59" i="5"/>
  <c r="E60" i="5"/>
  <c r="N61" i="5"/>
  <c r="I77" i="5"/>
  <c r="E77" i="5"/>
  <c r="E52" i="5"/>
  <c r="I67" i="5"/>
  <c r="I69" i="5"/>
  <c r="E69" i="5"/>
  <c r="I74" i="5"/>
  <c r="E74" i="5"/>
  <c r="P77" i="5"/>
  <c r="L77" i="5"/>
  <c r="G77" i="5"/>
  <c r="L52" i="5"/>
  <c r="L60" i="5"/>
  <c r="L68" i="5"/>
  <c r="O28" i="6" l="1"/>
  <c r="O11" i="6"/>
  <c r="O27" i="6"/>
  <c r="H11" i="5"/>
  <c r="J35" i="6"/>
  <c r="J51" i="6"/>
  <c r="O21" i="6"/>
  <c r="Q19" i="6"/>
  <c r="H10" i="6"/>
  <c r="O36" i="6"/>
  <c r="Q26" i="6"/>
  <c r="Q34" i="6"/>
  <c r="O13" i="6"/>
  <c r="H18" i="6"/>
  <c r="Q35" i="6"/>
  <c r="O35" i="6"/>
  <c r="O67" i="5"/>
  <c r="O74" i="5"/>
  <c r="J59" i="5"/>
  <c r="J60" i="5"/>
  <c r="O19" i="5"/>
  <c r="H76" i="5"/>
  <c r="Q10" i="5"/>
  <c r="O59" i="5"/>
  <c r="O43" i="5"/>
  <c r="Q35" i="5"/>
  <c r="O18" i="5"/>
  <c r="Q26" i="5"/>
  <c r="Q75" i="5"/>
  <c r="O75" i="5"/>
  <c r="J52" i="5"/>
  <c r="H52" i="5"/>
  <c r="O50" i="5"/>
  <c r="Q50" i="5"/>
  <c r="H27" i="6"/>
  <c r="J27" i="6"/>
  <c r="J28" i="6"/>
  <c r="H28" i="6"/>
  <c r="J53" i="6"/>
  <c r="H53" i="6"/>
  <c r="H50" i="6"/>
  <c r="J50" i="6"/>
  <c r="H34" i="6"/>
  <c r="J34" i="6"/>
  <c r="H26" i="6"/>
  <c r="J26" i="6"/>
  <c r="J36" i="6"/>
  <c r="H36" i="6"/>
  <c r="J37" i="6"/>
  <c r="H37" i="6"/>
  <c r="O37" i="6"/>
  <c r="Q37" i="6"/>
  <c r="Q12" i="6"/>
  <c r="O12" i="6"/>
  <c r="O10" i="6"/>
  <c r="Q10" i="6"/>
  <c r="J29" i="6"/>
  <c r="H29" i="6"/>
  <c r="O29" i="6"/>
  <c r="Q29" i="6"/>
  <c r="J52" i="6"/>
  <c r="H52" i="6"/>
  <c r="Q20" i="6"/>
  <c r="O20" i="6"/>
  <c r="H21" i="6"/>
  <c r="J21" i="6"/>
  <c r="H20" i="6"/>
  <c r="J20" i="6"/>
  <c r="H13" i="6"/>
  <c r="J13" i="6"/>
  <c r="H11" i="6"/>
  <c r="J11" i="6"/>
  <c r="H12" i="6"/>
  <c r="J12" i="6"/>
  <c r="O77" i="5"/>
  <c r="Q77" i="5"/>
  <c r="H50" i="5"/>
  <c r="J50" i="5"/>
  <c r="O61" i="5"/>
  <c r="Q61" i="5"/>
  <c r="J53" i="5"/>
  <c r="H53" i="5"/>
  <c r="O42" i="5"/>
  <c r="Q42" i="5"/>
  <c r="O69" i="5"/>
  <c r="Q69" i="5"/>
  <c r="J45" i="5"/>
  <c r="H45" i="5"/>
  <c r="H27" i="5"/>
  <c r="J27" i="5"/>
  <c r="H28" i="5"/>
  <c r="J28" i="5"/>
  <c r="J20" i="5"/>
  <c r="H20" i="5"/>
  <c r="J77" i="5"/>
  <c r="H77" i="5"/>
  <c r="O58" i="5"/>
  <c r="Q58" i="5"/>
  <c r="J68" i="5"/>
  <c r="H68" i="5"/>
  <c r="H66" i="5"/>
  <c r="J66" i="5"/>
  <c r="H43" i="5"/>
  <c r="J43" i="5"/>
  <c r="J34" i="5"/>
  <c r="H34" i="5"/>
  <c r="H75" i="5"/>
  <c r="J75" i="5"/>
  <c r="J61" i="5"/>
  <c r="H61" i="5"/>
  <c r="J12" i="5"/>
  <c r="H12" i="5"/>
  <c r="H19" i="5"/>
  <c r="J19" i="5"/>
  <c r="H10" i="5"/>
  <c r="J10" i="5"/>
  <c r="H18" i="5"/>
  <c r="J18" i="5"/>
  <c r="H74" i="5"/>
  <c r="J74" i="5"/>
  <c r="J69" i="5"/>
  <c r="H69" i="5"/>
  <c r="O53" i="5"/>
  <c r="Q53" i="5"/>
  <c r="H58" i="5"/>
  <c r="J58" i="5"/>
  <c r="Q44" i="5"/>
  <c r="O44" i="5"/>
  <c r="H51" i="5"/>
  <c r="J51" i="5"/>
  <c r="H44" i="5"/>
  <c r="J44" i="5"/>
  <c r="J42" i="5"/>
  <c r="H42" i="5"/>
  <c r="J37" i="5"/>
  <c r="H37" i="5"/>
  <c r="O34" i="5"/>
  <c r="Q34" i="5"/>
  <c r="J29" i="5"/>
  <c r="H29" i="5"/>
  <c r="O21" i="5"/>
  <c r="Q21" i="5"/>
  <c r="J21" i="5"/>
  <c r="H21" i="5"/>
  <c r="H67" i="5"/>
  <c r="J67" i="5"/>
  <c r="H36" i="5"/>
  <c r="J36" i="5"/>
  <c r="O66" i="5"/>
  <c r="Q66" i="5"/>
  <c r="H35" i="5"/>
  <c r="J35" i="5"/>
  <c r="J13" i="5"/>
  <c r="H13" i="5"/>
  <c r="O13" i="5"/>
  <c r="Q13" i="5"/>
  <c r="D77" i="3" l="1"/>
  <c r="D76" i="3"/>
  <c r="D75" i="3"/>
  <c r="D74" i="3"/>
  <c r="D69" i="3"/>
  <c r="D68" i="3"/>
  <c r="D67" i="3"/>
  <c r="D66" i="3"/>
  <c r="D61" i="3"/>
  <c r="D60" i="3"/>
  <c r="D59" i="3"/>
  <c r="D58" i="3"/>
  <c r="D53" i="3"/>
  <c r="D52" i="3"/>
  <c r="D51" i="3"/>
  <c r="D50" i="3"/>
  <c r="D45" i="3"/>
  <c r="D44" i="3"/>
  <c r="D43" i="3"/>
  <c r="D42" i="3"/>
  <c r="D34" i="3"/>
  <c r="D37" i="3"/>
  <c r="D36" i="3"/>
  <c r="D35" i="3"/>
  <c r="D29" i="3"/>
  <c r="D28" i="3"/>
  <c r="D27" i="3"/>
  <c r="D26" i="3"/>
  <c r="D21" i="3"/>
  <c r="D20" i="3"/>
  <c r="D19" i="3"/>
  <c r="D18" i="3"/>
  <c r="D13" i="3"/>
  <c r="D12" i="3"/>
  <c r="D11" i="3"/>
  <c r="D10" i="3"/>
  <c r="M77" i="3"/>
  <c r="M76" i="3"/>
  <c r="M75" i="3"/>
  <c r="M74" i="3"/>
  <c r="M69" i="3"/>
  <c r="M68" i="3"/>
  <c r="M67" i="3"/>
  <c r="M66" i="3"/>
  <c r="M61" i="3"/>
  <c r="M60" i="3"/>
  <c r="M59" i="3"/>
  <c r="M58" i="3"/>
  <c r="M53" i="3"/>
  <c r="M52" i="3"/>
  <c r="M51" i="3"/>
  <c r="M50" i="3"/>
  <c r="M45" i="3"/>
  <c r="M44" i="3"/>
  <c r="M43" i="3"/>
  <c r="M42" i="3"/>
  <c r="M37" i="3"/>
  <c r="M36" i="3"/>
  <c r="M35" i="3"/>
  <c r="M34" i="3"/>
  <c r="M29" i="3"/>
  <c r="M28" i="3"/>
  <c r="M27" i="3"/>
  <c r="M26" i="3"/>
  <c r="M21" i="3"/>
  <c r="M20" i="3"/>
  <c r="M19" i="3"/>
  <c r="M18" i="3"/>
  <c r="M13" i="3"/>
  <c r="M12" i="3"/>
  <c r="M11" i="3"/>
  <c r="M10" i="3"/>
  <c r="P10" i="3" l="1"/>
  <c r="L10" i="3"/>
  <c r="N10" i="3"/>
  <c r="N18" i="3"/>
  <c r="P18" i="3"/>
  <c r="L18" i="3"/>
  <c r="L26" i="3"/>
  <c r="N26" i="3"/>
  <c r="P26" i="3"/>
  <c r="L34" i="3"/>
  <c r="N34" i="3"/>
  <c r="P34" i="3"/>
  <c r="L42" i="3"/>
  <c r="N42" i="3"/>
  <c r="P42" i="3"/>
  <c r="L50" i="3"/>
  <c r="N50" i="3"/>
  <c r="P50" i="3"/>
  <c r="L58" i="3"/>
  <c r="N58" i="3"/>
  <c r="P58" i="3"/>
  <c r="N66" i="3"/>
  <c r="L66" i="3"/>
  <c r="P66" i="3"/>
  <c r="L74" i="3"/>
  <c r="N74" i="3"/>
  <c r="P74" i="3"/>
  <c r="P11" i="3"/>
  <c r="L11" i="3"/>
  <c r="N11" i="3"/>
  <c r="N19" i="3"/>
  <c r="P19" i="3"/>
  <c r="L19" i="3"/>
  <c r="N27" i="3"/>
  <c r="L27" i="3"/>
  <c r="P27" i="3"/>
  <c r="N35" i="3"/>
  <c r="L35" i="3"/>
  <c r="P35" i="3"/>
  <c r="N43" i="3"/>
  <c r="L43" i="3"/>
  <c r="P43" i="3"/>
  <c r="N51" i="3"/>
  <c r="L51" i="3"/>
  <c r="P51" i="3"/>
  <c r="N59" i="3"/>
  <c r="L59" i="3"/>
  <c r="P59" i="3"/>
  <c r="L67" i="3"/>
  <c r="N67" i="3"/>
  <c r="P67" i="3"/>
  <c r="L75" i="3"/>
  <c r="N75" i="3"/>
  <c r="P75" i="3"/>
  <c r="L12" i="3"/>
  <c r="N12" i="3"/>
  <c r="P12" i="3"/>
  <c r="P20" i="3"/>
  <c r="N20" i="3"/>
  <c r="L20" i="3"/>
  <c r="L28" i="3"/>
  <c r="P28" i="3"/>
  <c r="N28" i="3"/>
  <c r="L36" i="3"/>
  <c r="P36" i="3"/>
  <c r="N36" i="3"/>
  <c r="L44" i="3"/>
  <c r="P44" i="3"/>
  <c r="N44" i="3"/>
  <c r="L52" i="3"/>
  <c r="P52" i="3"/>
  <c r="N52" i="3"/>
  <c r="L60" i="3"/>
  <c r="P60" i="3"/>
  <c r="N60" i="3"/>
  <c r="N68" i="3"/>
  <c r="L68" i="3"/>
  <c r="P68" i="3"/>
  <c r="L76" i="3"/>
  <c r="N76" i="3"/>
  <c r="P76" i="3"/>
  <c r="L13" i="3"/>
  <c r="N13" i="3"/>
  <c r="P13" i="3"/>
  <c r="P21" i="3"/>
  <c r="N21" i="3"/>
  <c r="L21" i="3"/>
  <c r="L29" i="3"/>
  <c r="P29" i="3"/>
  <c r="N29" i="3"/>
  <c r="L37" i="3"/>
  <c r="P37" i="3"/>
  <c r="N37" i="3"/>
  <c r="L45" i="3"/>
  <c r="P45" i="3"/>
  <c r="N45" i="3"/>
  <c r="L53" i="3"/>
  <c r="P53" i="3"/>
  <c r="N53" i="3"/>
  <c r="L61" i="3"/>
  <c r="P61" i="3"/>
  <c r="N61" i="3"/>
  <c r="L69" i="3"/>
  <c r="P69" i="3"/>
  <c r="N69" i="3"/>
  <c r="L77" i="3"/>
  <c r="N77" i="3"/>
  <c r="P77" i="3"/>
  <c r="F10" i="3"/>
  <c r="G10" i="3" s="1"/>
  <c r="F18" i="3"/>
  <c r="E18" i="3" s="1"/>
  <c r="F26" i="3"/>
  <c r="G26" i="3" s="1"/>
  <c r="F35" i="3"/>
  <c r="I35" i="3" s="1"/>
  <c r="H35" i="3" s="1"/>
  <c r="F42" i="3"/>
  <c r="I42" i="3" s="1"/>
  <c r="H42" i="3" s="1"/>
  <c r="F50" i="3"/>
  <c r="I50" i="3" s="1"/>
  <c r="J50" i="3" s="1"/>
  <c r="F58" i="3"/>
  <c r="I58" i="3" s="1"/>
  <c r="H58" i="3" s="1"/>
  <c r="F66" i="3"/>
  <c r="I66" i="3" s="1"/>
  <c r="H66" i="3" s="1"/>
  <c r="F74" i="3"/>
  <c r="I74" i="3" s="1"/>
  <c r="J74" i="3" s="1"/>
  <c r="F11" i="3"/>
  <c r="E11" i="3" s="1"/>
  <c r="F19" i="3"/>
  <c r="I19" i="3" s="1"/>
  <c r="F27" i="3"/>
  <c r="G27" i="3" s="1"/>
  <c r="F36" i="3"/>
  <c r="G36" i="3" s="1"/>
  <c r="F43" i="3"/>
  <c r="I43" i="3" s="1"/>
  <c r="H43" i="3" s="1"/>
  <c r="F51" i="3"/>
  <c r="G51" i="3" s="1"/>
  <c r="F59" i="3"/>
  <c r="I59" i="3" s="1"/>
  <c r="J59" i="3" s="1"/>
  <c r="F67" i="3"/>
  <c r="I67" i="3" s="1"/>
  <c r="F75" i="3"/>
  <c r="G75" i="3" s="1"/>
  <c r="F12" i="3"/>
  <c r="I12" i="3" s="1"/>
  <c r="F20" i="3"/>
  <c r="G20" i="3" s="1"/>
  <c r="F28" i="3"/>
  <c r="G28" i="3" s="1"/>
  <c r="F37" i="3"/>
  <c r="I37" i="3" s="1"/>
  <c r="J37" i="3" s="1"/>
  <c r="F44" i="3"/>
  <c r="G44" i="3" s="1"/>
  <c r="F52" i="3"/>
  <c r="I52" i="3" s="1"/>
  <c r="J52" i="3" s="1"/>
  <c r="F60" i="3"/>
  <c r="G60" i="3" s="1"/>
  <c r="F68" i="3"/>
  <c r="G68" i="3" s="1"/>
  <c r="F76" i="3"/>
  <c r="I76" i="3" s="1"/>
  <c r="H76" i="3" s="1"/>
  <c r="F13" i="3"/>
  <c r="E13" i="3" s="1"/>
  <c r="F21" i="3"/>
  <c r="I21" i="3" s="1"/>
  <c r="H21" i="3" s="1"/>
  <c r="F29" i="3"/>
  <c r="G29" i="3" s="1"/>
  <c r="F34" i="3"/>
  <c r="I34" i="3" s="1"/>
  <c r="F45" i="3"/>
  <c r="I45" i="3" s="1"/>
  <c r="H45" i="3" s="1"/>
  <c r="F53" i="3"/>
  <c r="E53" i="3" s="1"/>
  <c r="F61" i="3"/>
  <c r="I61" i="3" s="1"/>
  <c r="J61" i="3" s="1"/>
  <c r="F69" i="3"/>
  <c r="I69" i="3" s="1"/>
  <c r="J69" i="3" s="1"/>
  <c r="F77" i="3"/>
  <c r="G77" i="3" s="1"/>
  <c r="G42" i="3"/>
  <c r="I28" i="3" l="1"/>
  <c r="H28" i="3" s="1"/>
  <c r="J21" i="3"/>
  <c r="J43" i="3"/>
  <c r="H74" i="3"/>
  <c r="H69" i="3"/>
  <c r="G11" i="3"/>
  <c r="I10" i="3"/>
  <c r="J10" i="3" s="1"/>
  <c r="G21" i="3"/>
  <c r="E43" i="3"/>
  <c r="E10" i="3"/>
  <c r="E60" i="3"/>
  <c r="I36" i="3"/>
  <c r="J36" i="3" s="1"/>
  <c r="G67" i="3"/>
  <c r="E74" i="3"/>
  <c r="I60" i="3"/>
  <c r="H60" i="3" s="1"/>
  <c r="E42" i="3"/>
  <c r="G74" i="3"/>
  <c r="E36" i="3"/>
  <c r="H61" i="3"/>
  <c r="G69" i="3"/>
  <c r="E67" i="3"/>
  <c r="G37" i="3"/>
  <c r="I11" i="3"/>
  <c r="H11" i="3" s="1"/>
  <c r="G50" i="3"/>
  <c r="E68" i="3"/>
  <c r="I53" i="3"/>
  <c r="J53" i="3" s="1"/>
  <c r="G53" i="3"/>
  <c r="J67" i="3"/>
  <c r="H67" i="3"/>
  <c r="E21" i="3"/>
  <c r="E28" i="3"/>
  <c r="H52" i="3"/>
  <c r="J45" i="3"/>
  <c r="G59" i="3"/>
  <c r="E51" i="3"/>
  <c r="E59" i="3"/>
  <c r="E66" i="3"/>
  <c r="E77" i="3"/>
  <c r="E35" i="3"/>
  <c r="E20" i="3"/>
  <c r="E50" i="3"/>
  <c r="H50" i="3"/>
  <c r="E76" i="3"/>
  <c r="E75" i="3"/>
  <c r="I75" i="3"/>
  <c r="H75" i="3" s="1"/>
  <c r="G43" i="3"/>
  <c r="I51" i="3"/>
  <c r="H51" i="3" s="1"/>
  <c r="G18" i="3"/>
  <c r="G34" i="3"/>
  <c r="I29" i="3"/>
  <c r="H29" i="3" s="1"/>
  <c r="G58" i="3"/>
  <c r="E26" i="3"/>
  <c r="H37" i="3"/>
  <c r="J76" i="3"/>
  <c r="I68" i="3"/>
  <c r="H68" i="3" s="1"/>
  <c r="I26" i="3"/>
  <c r="H26" i="3" s="1"/>
  <c r="I18" i="3"/>
  <c r="H18" i="3" s="1"/>
  <c r="E34" i="3"/>
  <c r="E29" i="3"/>
  <c r="G13" i="3"/>
  <c r="E12" i="3"/>
  <c r="H19" i="3"/>
  <c r="J19" i="3"/>
  <c r="J35" i="3"/>
  <c r="G52" i="3"/>
  <c r="I77" i="3"/>
  <c r="H77" i="3" s="1"/>
  <c r="E45" i="3"/>
  <c r="I20" i="3"/>
  <c r="H20" i="3" s="1"/>
  <c r="E27" i="3"/>
  <c r="G66" i="3"/>
  <c r="I13" i="3"/>
  <c r="J13" i="3" s="1"/>
  <c r="G12" i="3"/>
  <c r="G35" i="3"/>
  <c r="G45" i="3"/>
  <c r="I44" i="3"/>
  <c r="H44" i="3" s="1"/>
  <c r="I27" i="3"/>
  <c r="J27" i="3" s="1"/>
  <c r="G19" i="3"/>
  <c r="E58" i="3"/>
  <c r="E44" i="3"/>
  <c r="E19" i="3"/>
  <c r="E37" i="3"/>
  <c r="E52" i="3"/>
  <c r="E61" i="3"/>
  <c r="E69" i="3"/>
  <c r="G76" i="3"/>
  <c r="G61" i="3"/>
  <c r="Q77" i="3"/>
  <c r="O77" i="3"/>
  <c r="Q69" i="3"/>
  <c r="O69" i="3"/>
  <c r="Q37" i="3"/>
  <c r="O37" i="3"/>
  <c r="Q13" i="3"/>
  <c r="O13" i="3"/>
  <c r="Q44" i="3"/>
  <c r="O44" i="3"/>
  <c r="O59" i="3"/>
  <c r="Q59" i="3"/>
  <c r="O27" i="3"/>
  <c r="Q27" i="3"/>
  <c r="O19" i="3"/>
  <c r="Q19" i="3"/>
  <c r="Q11" i="3"/>
  <c r="O11" i="3"/>
  <c r="Q66" i="3"/>
  <c r="O66" i="3"/>
  <c r="O34" i="3"/>
  <c r="Q34" i="3"/>
  <c r="Q45" i="3"/>
  <c r="O45" i="3"/>
  <c r="Q52" i="3"/>
  <c r="O52" i="3"/>
  <c r="O67" i="3"/>
  <c r="Q67" i="3"/>
  <c r="O35" i="3"/>
  <c r="Q35" i="3"/>
  <c r="Q74" i="3"/>
  <c r="O74" i="3"/>
  <c r="O42" i="3"/>
  <c r="Q42" i="3"/>
  <c r="Q53" i="3"/>
  <c r="O53" i="3"/>
  <c r="Q68" i="3"/>
  <c r="O68" i="3"/>
  <c r="Q60" i="3"/>
  <c r="O60" i="3"/>
  <c r="Q28" i="3"/>
  <c r="O28" i="3"/>
  <c r="Q20" i="3"/>
  <c r="O20" i="3"/>
  <c r="Q75" i="3"/>
  <c r="O75" i="3"/>
  <c r="O43" i="3"/>
  <c r="Q43" i="3"/>
  <c r="O50" i="3"/>
  <c r="Q50" i="3"/>
  <c r="Q61" i="3"/>
  <c r="O61" i="3"/>
  <c r="Q29" i="3"/>
  <c r="O29" i="3"/>
  <c r="Q21" i="3"/>
  <c r="O21" i="3"/>
  <c r="Q76" i="3"/>
  <c r="O76" i="3"/>
  <c r="Q36" i="3"/>
  <c r="O36" i="3"/>
  <c r="Q12" i="3"/>
  <c r="O12" i="3"/>
  <c r="O51" i="3"/>
  <c r="Q51" i="3"/>
  <c r="O58" i="3"/>
  <c r="Q58" i="3"/>
  <c r="O26" i="3"/>
  <c r="Q26" i="3"/>
  <c r="O18" i="3"/>
  <c r="Q18" i="3"/>
  <c r="Q10" i="3"/>
  <c r="O10" i="3"/>
  <c r="J66" i="3"/>
  <c r="J42" i="3"/>
  <c r="H59" i="3"/>
  <c r="J58" i="3"/>
  <c r="J34" i="3"/>
  <c r="H34" i="3"/>
  <c r="H12" i="3"/>
  <c r="J12" i="3"/>
  <c r="J28" i="3" l="1"/>
  <c r="H10" i="3"/>
  <c r="J60" i="3"/>
  <c r="J77" i="3"/>
  <c r="J11" i="3"/>
  <c r="H36" i="3"/>
  <c r="H53" i="3"/>
  <c r="J75" i="3"/>
  <c r="J26" i="3"/>
  <c r="J29" i="3"/>
  <c r="J18" i="3"/>
  <c r="J68" i="3"/>
  <c r="J51" i="3"/>
  <c r="J20" i="3"/>
  <c r="H13" i="3"/>
  <c r="H27" i="3"/>
  <c r="J44" i="3"/>
  <c r="D53" i="2"/>
  <c r="D52" i="2"/>
  <c r="D51" i="2"/>
  <c r="D50" i="2"/>
  <c r="D45" i="2"/>
  <c r="D44" i="2"/>
  <c r="D43" i="2"/>
  <c r="D42" i="2"/>
  <c r="M45" i="2"/>
  <c r="L45" i="2" s="1"/>
  <c r="M44" i="2"/>
  <c r="L44" i="2" s="1"/>
  <c r="M43" i="2"/>
  <c r="L43" i="2" s="1"/>
  <c r="M42" i="2"/>
  <c r="L42" i="2" s="1"/>
  <c r="D37" i="2"/>
  <c r="D36" i="2"/>
  <c r="D35" i="2"/>
  <c r="D34" i="2"/>
  <c r="M37" i="2"/>
  <c r="L37" i="2" s="1"/>
  <c r="M36" i="2"/>
  <c r="L36" i="2" s="1"/>
  <c r="M35" i="2"/>
  <c r="L35" i="2" s="1"/>
  <c r="M34" i="2"/>
  <c r="L34" i="2" s="1"/>
  <c r="D29" i="2"/>
  <c r="D28" i="2"/>
  <c r="D27" i="2"/>
  <c r="D26" i="2"/>
  <c r="M29" i="2"/>
  <c r="M27" i="2"/>
  <c r="L27" i="2" s="1"/>
  <c r="D21" i="2"/>
  <c r="D20" i="2"/>
  <c r="D19" i="2"/>
  <c r="D18" i="2"/>
  <c r="M21" i="2"/>
  <c r="L21" i="2" s="1"/>
  <c r="M20" i="2"/>
  <c r="L20" i="2" s="1"/>
  <c r="M19" i="2"/>
  <c r="L19" i="2" s="1"/>
  <c r="M18" i="2"/>
  <c r="L18" i="2" s="1"/>
  <c r="D13" i="2"/>
  <c r="D12" i="2"/>
  <c r="D11" i="2"/>
  <c r="D10" i="2"/>
  <c r="F42" i="2" l="1"/>
  <c r="I42" i="2" s="1"/>
  <c r="H42" i="2" s="1"/>
  <c r="F37" i="2"/>
  <c r="G37" i="2" s="1"/>
  <c r="F34" i="2"/>
  <c r="I34" i="2" s="1"/>
  <c r="P29" i="2"/>
  <c r="L29" i="2"/>
  <c r="F21" i="2"/>
  <c r="G21" i="2" s="1"/>
  <c r="F19" i="2"/>
  <c r="G19" i="2" s="1"/>
  <c r="F29" i="2"/>
  <c r="G29" i="2" s="1"/>
  <c r="F28" i="2"/>
  <c r="E28" i="2" s="1"/>
  <c r="F52" i="2"/>
  <c r="I52" i="2" s="1"/>
  <c r="F53" i="2"/>
  <c r="I53" i="2" s="1"/>
  <c r="F51" i="2"/>
  <c r="I51" i="2" s="1"/>
  <c r="F50" i="2"/>
  <c r="G50" i="2" s="1"/>
  <c r="M50" i="2"/>
  <c r="L50" i="2" s="1"/>
  <c r="M51" i="2"/>
  <c r="L51" i="2" s="1"/>
  <c r="M52" i="2"/>
  <c r="L52" i="2" s="1"/>
  <c r="M53" i="2"/>
  <c r="L53" i="2" s="1"/>
  <c r="F45" i="2"/>
  <c r="I45" i="2" s="1"/>
  <c r="J45" i="2" s="1"/>
  <c r="F44" i="2"/>
  <c r="I44" i="2" s="1"/>
  <c r="H44" i="2" s="1"/>
  <c r="F43" i="2"/>
  <c r="I43" i="2" s="1"/>
  <c r="J43" i="2" s="1"/>
  <c r="N45" i="2"/>
  <c r="P45" i="2"/>
  <c r="P44" i="2"/>
  <c r="N44" i="2"/>
  <c r="P43" i="2"/>
  <c r="N43" i="2"/>
  <c r="P42" i="2"/>
  <c r="N42" i="2"/>
  <c r="P37" i="2"/>
  <c r="N37" i="2"/>
  <c r="P36" i="2"/>
  <c r="N36" i="2"/>
  <c r="F36" i="2"/>
  <c r="G36" i="2" s="1"/>
  <c r="P35" i="2"/>
  <c r="N35" i="2"/>
  <c r="F35" i="2"/>
  <c r="G35" i="2" s="1"/>
  <c r="P34" i="2"/>
  <c r="N34" i="2"/>
  <c r="G34" i="2"/>
  <c r="F26" i="2"/>
  <c r="G26" i="2" s="1"/>
  <c r="N29" i="2"/>
  <c r="M28" i="2"/>
  <c r="L28" i="2" s="1"/>
  <c r="P27" i="2"/>
  <c r="N27" i="2"/>
  <c r="F27" i="2"/>
  <c r="M26" i="2"/>
  <c r="L26" i="2" s="1"/>
  <c r="F20" i="2"/>
  <c r="G20" i="2" s="1"/>
  <c r="F18" i="2"/>
  <c r="G18" i="2" s="1"/>
  <c r="P20" i="2"/>
  <c r="N20" i="2"/>
  <c r="N21" i="2"/>
  <c r="P21" i="2"/>
  <c r="N18" i="2"/>
  <c r="P18" i="2"/>
  <c r="P19" i="2"/>
  <c r="N19" i="2"/>
  <c r="I37" i="2" l="1"/>
  <c r="H37" i="2" s="1"/>
  <c r="J42" i="2"/>
  <c r="E34" i="2"/>
  <c r="E21" i="2"/>
  <c r="E29" i="2"/>
  <c r="I21" i="2"/>
  <c r="H21" i="2" s="1"/>
  <c r="I29" i="2"/>
  <c r="H29" i="2" s="1"/>
  <c r="E37" i="2"/>
  <c r="E42" i="2"/>
  <c r="G42" i="2"/>
  <c r="I19" i="2"/>
  <c r="H19" i="2" s="1"/>
  <c r="Q34" i="2"/>
  <c r="O34" i="2"/>
  <c r="Q43" i="2"/>
  <c r="O43" i="2"/>
  <c r="Q19" i="2"/>
  <c r="O19" i="2"/>
  <c r="G28" i="2"/>
  <c r="Q21" i="2"/>
  <c r="O21" i="2"/>
  <c r="E19" i="2"/>
  <c r="Q27" i="2"/>
  <c r="O27" i="2"/>
  <c r="Q35" i="2"/>
  <c r="O35" i="2"/>
  <c r="Q36" i="2"/>
  <c r="O36" i="2"/>
  <c r="Q42" i="2"/>
  <c r="O42" i="2"/>
  <c r="Q44" i="2"/>
  <c r="O44" i="2"/>
  <c r="Q37" i="2"/>
  <c r="O37" i="2"/>
  <c r="Q18" i="2"/>
  <c r="O18" i="2"/>
  <c r="Q20" i="2"/>
  <c r="O20" i="2"/>
  <c r="Q45" i="2"/>
  <c r="O45" i="2"/>
  <c r="Q29" i="2"/>
  <c r="O29" i="2"/>
  <c r="I50" i="2"/>
  <c r="J50" i="2" s="1"/>
  <c r="I28" i="2"/>
  <c r="H28" i="2" s="1"/>
  <c r="I36" i="2"/>
  <c r="J36" i="2" s="1"/>
  <c r="G52" i="2"/>
  <c r="E36" i="2"/>
  <c r="E52" i="2"/>
  <c r="E35" i="2"/>
  <c r="H43" i="2"/>
  <c r="E43" i="2"/>
  <c r="H45" i="2"/>
  <c r="G43" i="2"/>
  <c r="E50" i="2"/>
  <c r="E18" i="2"/>
  <c r="G53" i="2"/>
  <c r="I18" i="2"/>
  <c r="H18" i="2" s="1"/>
  <c r="E26" i="2"/>
  <c r="E45" i="2"/>
  <c r="E53" i="2"/>
  <c r="G51" i="2"/>
  <c r="E51" i="2"/>
  <c r="P53" i="2"/>
  <c r="N53" i="2"/>
  <c r="J51" i="2"/>
  <c r="H51" i="2"/>
  <c r="J52" i="2"/>
  <c r="H52" i="2"/>
  <c r="P52" i="2"/>
  <c r="N52" i="2"/>
  <c r="J53" i="2"/>
  <c r="H53" i="2"/>
  <c r="P51" i="2"/>
  <c r="N51" i="2"/>
  <c r="P50" i="2"/>
  <c r="N50" i="2"/>
  <c r="G45" i="2"/>
  <c r="J44" i="2"/>
  <c r="E44" i="2"/>
  <c r="G44" i="2"/>
  <c r="I35" i="2"/>
  <c r="H35" i="2" s="1"/>
  <c r="H34" i="2"/>
  <c r="J34" i="2"/>
  <c r="I26" i="2"/>
  <c r="P28" i="2"/>
  <c r="N28" i="2"/>
  <c r="G27" i="2"/>
  <c r="E27" i="2"/>
  <c r="I27" i="2"/>
  <c r="P26" i="2"/>
  <c r="N26" i="2"/>
  <c r="E20" i="2"/>
  <c r="I20" i="2"/>
  <c r="H20" i="2" s="1"/>
  <c r="J37" i="2" l="1"/>
  <c r="J21" i="2"/>
  <c r="J29" i="2"/>
  <c r="J19" i="2"/>
  <c r="J28" i="2"/>
  <c r="Q50" i="2"/>
  <c r="O50" i="2"/>
  <c r="H50" i="2"/>
  <c r="Q51" i="2"/>
  <c r="O51" i="2"/>
  <c r="Q52" i="2"/>
  <c r="O52" i="2"/>
  <c r="Q28" i="2"/>
  <c r="O28" i="2"/>
  <c r="Q53" i="2"/>
  <c r="O53" i="2"/>
  <c r="Q26" i="2"/>
  <c r="O26" i="2"/>
  <c r="H36" i="2"/>
  <c r="J35" i="2"/>
  <c r="J18" i="2"/>
  <c r="H26" i="2"/>
  <c r="J26" i="2"/>
  <c r="H27" i="2"/>
  <c r="J27" i="2"/>
  <c r="J20" i="2"/>
  <c r="M13" i="2" l="1"/>
  <c r="M12" i="2"/>
  <c r="M11" i="2"/>
  <c r="M10" i="2"/>
  <c r="N10" i="2" l="1"/>
  <c r="L10" i="2"/>
  <c r="N11" i="2"/>
  <c r="L11" i="2"/>
  <c r="N12" i="2"/>
  <c r="L12" i="2"/>
  <c r="N13" i="2"/>
  <c r="L13" i="2"/>
  <c r="F11" i="2"/>
  <c r="G11" i="2" s="1"/>
  <c r="F13" i="2"/>
  <c r="F12" i="2"/>
  <c r="F10" i="2"/>
  <c r="P10" i="2"/>
  <c r="P13" i="2"/>
  <c r="P12" i="2"/>
  <c r="P11" i="2"/>
  <c r="Q11" i="2" l="1"/>
  <c r="O11" i="2"/>
  <c r="Q10" i="2"/>
  <c r="O10" i="2"/>
  <c r="Q12" i="2"/>
  <c r="O12" i="2"/>
  <c r="Q13" i="2"/>
  <c r="O13" i="2"/>
  <c r="I11" i="2"/>
  <c r="H11" i="2" s="1"/>
  <c r="E11" i="2"/>
  <c r="I12" i="2"/>
  <c r="E12" i="2"/>
  <c r="I10" i="2"/>
  <c r="E10" i="2"/>
  <c r="G13" i="2"/>
  <c r="E13" i="2"/>
  <c r="I13" i="2"/>
  <c r="G10" i="2"/>
  <c r="G12" i="2"/>
  <c r="J11" i="2" l="1"/>
  <c r="J13" i="2"/>
  <c r="H13" i="2"/>
  <c r="J10" i="2"/>
  <c r="H10" i="2"/>
  <c r="H12" i="2"/>
  <c r="J12" i="2"/>
</calcChain>
</file>

<file path=xl/sharedStrings.xml><?xml version="1.0" encoding="utf-8"?>
<sst xmlns="http://schemas.openxmlformats.org/spreadsheetml/2006/main" count="1130" uniqueCount="113">
  <si>
    <t>Lbs/Hr</t>
  </si>
  <si>
    <t>Max Allowable</t>
  </si>
  <si>
    <t>Gal/Hr - Other</t>
  </si>
  <si>
    <t>Gal/Min - Other</t>
  </si>
  <si>
    <t>KG/Hr</t>
  </si>
  <si>
    <t>M3/Hr - Other</t>
  </si>
  <si>
    <t>M3/Min - Other</t>
  </si>
  <si>
    <t>BBL/Hr - Water</t>
  </si>
  <si>
    <t>BBL/Min - Water</t>
  </si>
  <si>
    <t>M3/Hr - Water</t>
  </si>
  <si>
    <t>M3/Min - Water</t>
  </si>
  <si>
    <t>Liter/Hr - Other</t>
  </si>
  <si>
    <t>Liter/Min - Other</t>
  </si>
  <si>
    <t>BBL/Hr - Other</t>
  </si>
  <si>
    <t>BBL/Min - Other</t>
  </si>
  <si>
    <t>M3/Day - Other</t>
  </si>
  <si>
    <t>BBL/Day - Other</t>
  </si>
  <si>
    <t>Liter/Day - Other</t>
  </si>
  <si>
    <t>Gal/Day - Other</t>
  </si>
  <si>
    <t>Nominal Service</t>
  </si>
  <si>
    <t>Min Output Span</t>
  </si>
  <si>
    <t>WATER 
KG/M3 
(@ Deg 15C)</t>
  </si>
  <si>
    <t>WATER
Lbs/BBL
(@ 15 Deg C)</t>
  </si>
  <si>
    <t>OTHER 
LIQUID
KG/M3</t>
  </si>
  <si>
    <t>OTHER 
LIQUID
Lbs/BBL</t>
  </si>
  <si>
    <t>International
Units</t>
  </si>
  <si>
    <t>Imperial
Units</t>
  </si>
  <si>
    <t>Flow Range Chart - CamCor PRO Coriolis Meter</t>
  </si>
  <si>
    <t>CP010
10mm Sensor
(1/2" End Conn)</t>
  </si>
  <si>
    <t>CP015
15mm Sensor
(1/2" End Conn)</t>
  </si>
  <si>
    <t>Gal/Hr - Water</t>
  </si>
  <si>
    <t>Gal/Min - Water</t>
  </si>
  <si>
    <t>CP025
25mm Sensor
(1.0" End Conn)</t>
  </si>
  <si>
    <t>CP050
50mm Sensor
(2.0" End Conn)</t>
  </si>
  <si>
    <t>CP040
50mm Sensor
(1.5" End Conn)</t>
  </si>
  <si>
    <t>Gal/Day - Water</t>
  </si>
  <si>
    <t>Liter/Day - Water</t>
  </si>
  <si>
    <t>Liter/Hr - Water</t>
  </si>
  <si>
    <t>Liter/Min - Water</t>
  </si>
  <si>
    <t>Flow Range Chart - CamCor CT Coriolis Meter</t>
  </si>
  <si>
    <t>CC010
10mm Sensor
(1/2" End Conn)</t>
  </si>
  <si>
    <t>CC015
15mm Sensor
(1/2" End Conn)</t>
  </si>
  <si>
    <t>CC025
25mm Sensor
(1.0" End Conn)</t>
  </si>
  <si>
    <t>CC040
50mm Sensor
(1.5" End Conn)</t>
  </si>
  <si>
    <t>CC050
50mm Sensor
(2.0" End Conn)</t>
  </si>
  <si>
    <t>CC080
80mm Sensor
(3.0" End Conn)</t>
  </si>
  <si>
    <t>CC100
100mm Sensor
(4.0" End Conn)</t>
  </si>
  <si>
    <t>CC150
150mm Sensor
(6.0" End Conn)</t>
  </si>
  <si>
    <t>BBL/Day - Water</t>
  </si>
  <si>
    <t>M3/Day - Water</t>
  </si>
  <si>
    <t>Flow rate which produces 1 bar (14.5 PSI) pressure drop across the meter when flowing a 1 cP viscosity fluid, like water.  This rate is the high point during factory calibration.</t>
  </si>
  <si>
    <t>CC006
6mm Sensor
(1/2" End Conn)</t>
  </si>
  <si>
    <t>CP006
6mm Sensor
(1/2" End Conn)</t>
  </si>
  <si>
    <t>Min Measureable</t>
  </si>
  <si>
    <t>Flow rate which is the lowest setting of the upper scale limit on analog outputs.  This rate is low point during factory calibration.</t>
  </si>
  <si>
    <t>CC200
200mm Sensor
(8.0" End Conn)</t>
  </si>
  <si>
    <t>CC250
250mm Sensor
(10.0" End Conn)</t>
  </si>
  <si>
    <t>DENSITY</t>
  </si>
  <si>
    <t>g/cm3</t>
  </si>
  <si>
    <t>Specific Gravity</t>
  </si>
  <si>
    <t>SGliq</t>
  </si>
  <si>
    <t>lbm/USG</t>
  </si>
  <si>
    <t>lbm/ft3</t>
  </si>
  <si>
    <t>API gravity</t>
  </si>
  <si>
    <t>lbm/BBL</t>
  </si>
  <si>
    <t>Relative Density</t>
  </si>
  <si>
    <t>RDgas</t>
  </si>
  <si>
    <t>kg/m3</t>
  </si>
  <si>
    <t>g/E6M3</t>
  </si>
  <si>
    <t>kilogram</t>
  </si>
  <si>
    <t>Pound Mass</t>
  </si>
  <si>
    <t>Cubic meter</t>
  </si>
  <si>
    <t>US Gallon</t>
  </si>
  <si>
    <t>lb_per_kg</t>
  </si>
  <si>
    <t>USG_per_M3</t>
  </si>
  <si>
    <t>CF_per_M3</t>
  </si>
  <si>
    <t>Cubic Foot</t>
  </si>
  <si>
    <t>BBL_per_m3</t>
  </si>
  <si>
    <t>Cubic Inch</t>
  </si>
  <si>
    <t>cm3</t>
  </si>
  <si>
    <t>litre</t>
  </si>
  <si>
    <t>Barrel</t>
  </si>
  <si>
    <t>MASS</t>
  </si>
  <si>
    <t>VOLUME</t>
  </si>
  <si>
    <t>Enter Density for OTHER LIQUID:</t>
  </si>
  <si>
    <t xml:space="preserve"> SGliq</t>
  </si>
  <si>
    <t xml:space="preserve"> SG (Liquid)</t>
  </si>
  <si>
    <t>CC003
3mm Sensor
(1/2" End Conn)</t>
  </si>
  <si>
    <t>CC00A
0.5mm Sensor
(R1/4 Threaded)</t>
  </si>
  <si>
    <t>CC001
1mm Sensor
(R1/4 Threaded)</t>
  </si>
  <si>
    <t>Flow Range Chart - CamCor Low Flow CT Coriolis Meter</t>
  </si>
  <si>
    <t>Flow Range Chart - CamCor CT Coriolis Meter (Low Flow)</t>
  </si>
  <si>
    <t>Flow rate which is essentially the highest rate allowable.  Depending on media and flowing conditions, high rates may cause cavitation (also known as "gas break out").</t>
  </si>
  <si>
    <t>This is the lowest measureable rate of the meter, but may not maintain the meter's stated accuracy.</t>
  </si>
  <si>
    <t>values, such as pressure drop and velocities through the meter.  Definitions of each Flow Range value is located at the bottom of this form.</t>
  </si>
  <si>
    <t>NOTE:  This spreadsheet is to be used only as a preliminary indicator for the flow ranges of CamCor meters.  It is highly recommended users perform a proper sizing calculation to detemine other important</t>
  </si>
  <si>
    <t>Model</t>
  </si>
  <si>
    <t>Mass Flow</t>
  </si>
  <si>
    <r>
      <t xml:space="preserve">Volume Flow - </t>
    </r>
    <r>
      <rPr>
        <b/>
        <sz val="11"/>
        <color rgb="FFFF0000"/>
        <rFont val="Calibri"/>
        <family val="2"/>
        <scheme val="minor"/>
      </rPr>
      <t>OTHER LIQUID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(Corrected for above user entered Density)</t>
    </r>
  </si>
  <si>
    <r>
      <t xml:space="preserve">Volume Flow - </t>
    </r>
    <r>
      <rPr>
        <b/>
        <sz val="11"/>
        <color rgb="FFFF0000"/>
        <rFont val="Calibri"/>
        <family val="2"/>
        <scheme val="minor"/>
      </rPr>
      <t>WATER</t>
    </r>
    <r>
      <rPr>
        <b/>
        <sz val="11"/>
        <color theme="1"/>
        <rFont val="Calibri"/>
        <family val="2"/>
        <scheme val="minor"/>
      </rPr>
      <t xml:space="preserve"> @ 15</t>
    </r>
    <r>
      <rPr>
        <b/>
        <sz val="11"/>
        <color theme="1"/>
        <rFont val="Calibri"/>
        <family val="2"/>
      </rPr>
      <t xml:space="preserve">°C </t>
    </r>
    <r>
      <rPr>
        <b/>
        <i/>
        <sz val="11"/>
        <color theme="1"/>
        <rFont val="Calibri"/>
        <family val="2"/>
      </rPr>
      <t>(Mass = 999.13 Kg/M3)</t>
    </r>
  </si>
  <si>
    <t>CT Series</t>
  </si>
  <si>
    <t>PRO Series</t>
  </si>
  <si>
    <t>200:1</t>
  </si>
  <si>
    <t>50:1</t>
  </si>
  <si>
    <t>Flow rate which is essentially the highest rate allowable.  Depending on media and flowing conditions, high rates may cause cavitation (also known as "gas break out").  This rate produces 4 bar (58 PSI) pressure drop.</t>
  </si>
  <si>
    <t>20:1</t>
  </si>
  <si>
    <t>100:1</t>
  </si>
  <si>
    <t>10:1</t>
  </si>
  <si>
    <t>25:1</t>
  </si>
  <si>
    <t>Flow rate which produces 1 bar (14.5 PSI) pressure drop across the meter when flowing 
a 1 cP viscosity fluid, like water.  This rate is the high point during factory calibration.</t>
  </si>
  <si>
    <t>Flow rate which is the lowest setting of the upper scale limit on analog outputs.  
This rate is low point during factory calibration.</t>
  </si>
  <si>
    <t>Flow ate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</si>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</sst>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164" formatCode="#,##0.0"/>
    <numFmt numFmtId="165" formatCode="0.000"/>
    <numFmt numFmtId="166" formatCode="0.0"/>
    <numFmt numFmtId="167" formatCode="0.0000"/>
    <numFmt numFmtId="168" formatCode="#,##0.000"/>
    <numFmt numFmtId="169" formatCode="0.00000000000"/>
    <numFmt numFmtId="170" formatCode="0.00000000"/>
    <numFmt numFmtId="171" formatCode="#,##0.0000"/>
    <numFmt numFmtId="172" formatCode="#,##0.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6">
    <xf numFmtId="0" fontId="0" fillId="0" borderId="0" xfId="0"/>
    <xf numFmtId="0" fontId="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0" fillId="0" borderId="26" xfId="0" applyBorder="1" applyProtection="1">
      <protection hidden="1"/>
    </xf>
    <xf numFmtId="0" fontId="0" fillId="3" borderId="5" xfId="0" applyFill="1" applyBorder="1" applyAlignment="1" applyProtection="1">
      <alignment horizontal="center" wrapText="1"/>
      <protection hidden="1"/>
    </xf>
    <xf numFmtId="165" fontId="0" fillId="0" borderId="3" xfId="0" applyNumberFormat="1" applyBorder="1" applyAlignment="1" applyProtection="1">
      <alignment horizontal="center"/>
      <protection hidden="1"/>
    </xf>
    <xf numFmtId="3" fontId="0" fillId="0" borderId="7" xfId="0" applyNumberFormat="1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hidden="1"/>
    </xf>
    <xf numFmtId="168" fontId="0" fillId="0" borderId="2" xfId="0" applyNumberFormat="1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4" fontId="0" fillId="0" borderId="8" xfId="0" applyNumberFormat="1" applyBorder="1" applyAlignment="1" applyProtection="1">
      <alignment horizontal="center"/>
      <protection hidden="1"/>
    </xf>
    <xf numFmtId="165" fontId="0" fillId="0" borderId="7" xfId="0" applyNumberFormat="1" applyBorder="1" applyAlignment="1" applyProtection="1">
      <alignment horizontal="center"/>
      <protection hidden="1"/>
    </xf>
    <xf numFmtId="3" fontId="0" fillId="0" borderId="3" xfId="0" applyNumberFormat="1" applyBorder="1" applyAlignment="1" applyProtection="1">
      <alignment horizontal="center"/>
      <protection hidden="1"/>
    </xf>
    <xf numFmtId="4" fontId="0" fillId="0" borderId="2" xfId="0" applyNumberFormat="1" applyBorder="1" applyAlignment="1" applyProtection="1">
      <alignment horizontal="center"/>
      <protection hidden="1"/>
    </xf>
    <xf numFmtId="3" fontId="0" fillId="0" borderId="2" xfId="0" applyNumberFormat="1" applyBorder="1" applyAlignment="1" applyProtection="1">
      <alignment horizontal="center"/>
      <protection hidden="1"/>
    </xf>
    <xf numFmtId="164" fontId="0" fillId="0" borderId="3" xfId="0" applyNumberFormat="1" applyBorder="1" applyAlignment="1" applyProtection="1">
      <alignment horizontal="center"/>
      <protection hidden="1"/>
    </xf>
    <xf numFmtId="165" fontId="0" fillId="0" borderId="18" xfId="0" applyNumberFormat="1" applyBorder="1" applyAlignment="1" applyProtection="1">
      <alignment horizontal="center"/>
      <protection hidden="1"/>
    </xf>
    <xf numFmtId="3" fontId="0" fillId="0" borderId="9" xfId="0" applyNumberFormat="1" applyBorder="1" applyAlignment="1" applyProtection="1">
      <alignment horizontal="center"/>
      <protection hidden="1"/>
    </xf>
    <xf numFmtId="4" fontId="0" fillId="0" borderId="10" xfId="0" applyNumberFormat="1" applyBorder="1" applyAlignment="1" applyProtection="1">
      <alignment horizontal="center"/>
      <protection hidden="1"/>
    </xf>
    <xf numFmtId="168" fontId="0" fillId="0" borderId="15" xfId="0" applyNumberFormat="1" applyBorder="1" applyAlignment="1" applyProtection="1">
      <alignment horizontal="center"/>
      <protection hidden="1"/>
    </xf>
    <xf numFmtId="4" fontId="0" fillId="0" borderId="11" xfId="0" applyNumberFormat="1" applyBorder="1" applyAlignment="1" applyProtection="1">
      <alignment horizontal="center"/>
      <protection hidden="1"/>
    </xf>
    <xf numFmtId="165" fontId="0" fillId="0" borderId="9" xfId="0" applyNumberFormat="1" applyBorder="1" applyAlignment="1" applyProtection="1">
      <alignment horizontal="center"/>
      <protection hidden="1"/>
    </xf>
    <xf numFmtId="4" fontId="0" fillId="0" borderId="18" xfId="0" applyNumberFormat="1" applyBorder="1" applyAlignment="1" applyProtection="1">
      <alignment horizontal="center"/>
      <protection hidden="1"/>
    </xf>
    <xf numFmtId="3" fontId="0" fillId="0" borderId="15" xfId="0" applyNumberFormat="1" applyBorder="1" applyAlignment="1" applyProtection="1">
      <alignment horizontal="center"/>
      <protection hidden="1"/>
    </xf>
    <xf numFmtId="0" fontId="0" fillId="3" borderId="34" xfId="0" applyFill="1" applyBorder="1" applyAlignment="1" applyProtection="1">
      <alignment horizontal="center" wrapText="1"/>
      <protection hidden="1"/>
    </xf>
    <xf numFmtId="0" fontId="0" fillId="0" borderId="32" xfId="0" applyBorder="1" applyAlignment="1" applyProtection="1">
      <alignment horizontal="center"/>
      <protection hidden="1"/>
    </xf>
    <xf numFmtId="3" fontId="0" fillId="0" borderId="1" xfId="0" applyNumberFormat="1" applyBorder="1" applyAlignment="1" applyProtection="1">
      <alignment horizontal="center"/>
      <protection hidden="1"/>
    </xf>
    <xf numFmtId="164" fontId="0" fillId="0" borderId="8" xfId="0" applyNumberFormat="1" applyBorder="1" applyAlignment="1" applyProtection="1">
      <alignment horizontal="center"/>
      <protection hidden="1"/>
    </xf>
    <xf numFmtId="166" fontId="0" fillId="0" borderId="3" xfId="0" applyNumberFormat="1" applyBorder="1" applyAlignment="1" applyProtection="1">
      <alignment horizontal="center"/>
      <protection hidden="1"/>
    </xf>
    <xf numFmtId="168" fontId="0" fillId="0" borderId="1" xfId="0" applyNumberFormat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3" fontId="0" fillId="0" borderId="18" xfId="0" applyNumberFormat="1" applyBorder="1" applyAlignment="1" applyProtection="1">
      <alignment horizontal="center"/>
      <protection hidden="1"/>
    </xf>
    <xf numFmtId="168" fontId="0" fillId="0" borderId="10" xfId="0" applyNumberFormat="1" applyBorder="1" applyAlignment="1" applyProtection="1">
      <alignment horizontal="center"/>
      <protection hidden="1"/>
    </xf>
    <xf numFmtId="164" fontId="0" fillId="0" borderId="10" xfId="0" applyNumberFormat="1" applyBorder="1" applyAlignment="1" applyProtection="1">
      <alignment horizontal="center"/>
      <protection hidden="1"/>
    </xf>
    <xf numFmtId="2" fontId="0" fillId="0" borderId="18" xfId="0" applyNumberForma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3" fontId="0" fillId="0" borderId="0" xfId="0" applyNumberFormat="1" applyBorder="1" applyAlignment="1" applyProtection="1">
      <alignment horizontal="center"/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166" fontId="0" fillId="0" borderId="0" xfId="0" applyNumberFormat="1" applyBorder="1" applyAlignment="1" applyProtection="1">
      <alignment horizontal="center"/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164" fontId="0" fillId="0" borderId="18" xfId="0" applyNumberForma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3" fontId="0" fillId="0" borderId="10" xfId="0" applyNumberFormat="1" applyBorder="1" applyAlignment="1" applyProtection="1">
      <alignment horizontal="center"/>
      <protection hidden="1"/>
    </xf>
    <xf numFmtId="3" fontId="0" fillId="0" borderId="8" xfId="0" applyNumberFormat="1" applyBorder="1" applyAlignment="1" applyProtection="1">
      <alignment horizontal="center"/>
      <protection hidden="1"/>
    </xf>
    <xf numFmtId="164" fontId="0" fillId="0" borderId="11" xfId="0" applyNumberFormat="1" applyBorder="1" applyAlignment="1" applyProtection="1">
      <alignment horizontal="center"/>
      <protection hidden="1"/>
    </xf>
    <xf numFmtId="166" fontId="0" fillId="0" borderId="18" xfId="0" applyNumberFormat="1" applyBorder="1" applyAlignment="1" applyProtection="1">
      <alignment horizontal="center"/>
      <protection hidden="1"/>
    </xf>
    <xf numFmtId="3" fontId="0" fillId="0" borderId="27" xfId="0" applyNumberFormat="1" applyBorder="1" applyAlignment="1" applyProtection="1">
      <alignment horizontal="center"/>
      <protection hidden="1"/>
    </xf>
    <xf numFmtId="164" fontId="0" fillId="0" borderId="20" xfId="0" applyNumberFormat="1" applyBorder="1" applyAlignment="1" applyProtection="1">
      <alignment horizontal="center"/>
      <protection hidden="1"/>
    </xf>
    <xf numFmtId="4" fontId="0" fillId="0" borderId="21" xfId="0" applyNumberFormat="1" applyBorder="1" applyAlignment="1" applyProtection="1">
      <alignment horizontal="center"/>
      <protection hidden="1"/>
    </xf>
    <xf numFmtId="3" fontId="0" fillId="0" borderId="20" xfId="0" applyNumberFormat="1" applyBorder="1" applyAlignment="1" applyProtection="1">
      <alignment horizontal="center"/>
      <protection hidden="1"/>
    </xf>
    <xf numFmtId="3" fontId="0" fillId="0" borderId="22" xfId="0" applyNumberFormat="1" applyBorder="1" applyAlignment="1" applyProtection="1">
      <alignment horizontal="center"/>
      <protection hidden="1"/>
    </xf>
    <xf numFmtId="1" fontId="0" fillId="0" borderId="27" xfId="0" applyNumberFormat="1" applyBorder="1" applyAlignment="1" applyProtection="1">
      <alignment horizontal="center"/>
      <protection hidden="1"/>
    </xf>
    <xf numFmtId="3" fontId="0" fillId="0" borderId="21" xfId="0" applyNumberFormat="1" applyBorder="1" applyAlignment="1" applyProtection="1">
      <alignment horizontal="center"/>
      <protection hidden="1"/>
    </xf>
    <xf numFmtId="0" fontId="0" fillId="3" borderId="36" xfId="0" applyFill="1" applyBorder="1" applyAlignment="1" applyProtection="1">
      <alignment horizontal="center" vertical="center" wrapText="1"/>
      <protection hidden="1"/>
    </xf>
    <xf numFmtId="3" fontId="0" fillId="0" borderId="13" xfId="0" applyNumberFormat="1" applyBorder="1" applyAlignment="1" applyProtection="1">
      <alignment horizontal="center"/>
      <protection hidden="1"/>
    </xf>
    <xf numFmtId="164" fontId="0" fillId="0" borderId="21" xfId="0" applyNumberFormat="1" applyBorder="1" applyAlignment="1" applyProtection="1">
      <alignment horizontal="center"/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4" fontId="0" fillId="0" borderId="20" xfId="0" applyNumberFormat="1" applyBorder="1" applyAlignment="1" applyProtection="1">
      <alignment horizontal="center"/>
      <protection hidden="1"/>
    </xf>
    <xf numFmtId="168" fontId="0" fillId="0" borderId="21" xfId="0" applyNumberFormat="1" applyBorder="1" applyAlignment="1" applyProtection="1">
      <alignment horizontal="center"/>
      <protection hidden="1"/>
    </xf>
    <xf numFmtId="164" fontId="0" fillId="0" borderId="22" xfId="0" applyNumberFormat="1" applyBorder="1" applyAlignment="1" applyProtection="1">
      <alignment horizontal="center"/>
      <protection hidden="1"/>
    </xf>
    <xf numFmtId="166" fontId="0" fillId="0" borderId="27" xfId="0" applyNumberFormat="1" applyBorder="1" applyAlignment="1" applyProtection="1">
      <alignment horizontal="center"/>
      <protection hidden="1"/>
    </xf>
    <xf numFmtId="4" fontId="0" fillId="0" borderId="22" xfId="0" applyNumberFormat="1" applyBorder="1" applyAlignment="1" applyProtection="1">
      <alignment horizontal="center"/>
      <protection hidden="1"/>
    </xf>
    <xf numFmtId="3" fontId="0" fillId="0" borderId="16" xfId="0" applyNumberFormat="1" applyBorder="1" applyAlignment="1" applyProtection="1">
      <alignment horizontal="center"/>
      <protection hidden="1"/>
    </xf>
    <xf numFmtId="4" fontId="0" fillId="0" borderId="12" xfId="0" applyNumberFormat="1" applyBorder="1" applyAlignment="1" applyProtection="1">
      <alignment horizontal="center"/>
      <protection hidden="1"/>
    </xf>
    <xf numFmtId="168" fontId="0" fillId="0" borderId="14" xfId="0" applyNumberFormat="1" applyBorder="1" applyAlignment="1" applyProtection="1">
      <alignment horizontal="center"/>
      <protection hidden="1"/>
    </xf>
    <xf numFmtId="3" fontId="0" fillId="0" borderId="14" xfId="0" applyNumberFormat="1" applyBorder="1" applyAlignment="1" applyProtection="1">
      <alignment horizontal="center"/>
      <protection hidden="1"/>
    </xf>
    <xf numFmtId="3" fontId="0" fillId="0" borderId="12" xfId="0" applyNumberFormat="1" applyBorder="1" applyAlignment="1" applyProtection="1">
      <alignment horizontal="center"/>
      <protection hidden="1"/>
    </xf>
    <xf numFmtId="164" fontId="0" fillId="0" borderId="6" xfId="0" applyNumberFormat="1" applyBorder="1" applyAlignment="1" applyProtection="1">
      <alignment horizontal="center"/>
      <protection hidden="1"/>
    </xf>
    <xf numFmtId="3" fontId="0" fillId="0" borderId="39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68" fontId="0" fillId="0" borderId="0" xfId="0" applyNumberForma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 vertical="center" textRotation="90" wrapText="1"/>
      <protection hidden="1"/>
    </xf>
    <xf numFmtId="164" fontId="0" fillId="0" borderId="7" xfId="0" applyNumberFormat="1" applyBorder="1" applyAlignment="1" applyProtection="1">
      <alignment horizontal="center"/>
      <protection hidden="1"/>
    </xf>
    <xf numFmtId="164" fontId="0" fillId="0" borderId="9" xfId="0" applyNumberFormat="1" applyBorder="1" applyAlignment="1" applyProtection="1">
      <alignment horizontal="center"/>
      <protection hidden="1"/>
    </xf>
    <xf numFmtId="4" fontId="0" fillId="0" borderId="9" xfId="0" applyNumberFormat="1" applyBorder="1" applyAlignment="1" applyProtection="1">
      <alignment horizontal="center"/>
      <protection hidden="1"/>
    </xf>
    <xf numFmtId="164" fontId="0" fillId="0" borderId="13" xfId="0" applyNumberFormat="1" applyBorder="1" applyAlignment="1" applyProtection="1">
      <alignment horizontal="center"/>
      <protection hidden="1"/>
    </xf>
    <xf numFmtId="4" fontId="0" fillId="0" borderId="40" xfId="0" applyNumberFormat="1" applyBorder="1" applyAlignment="1" applyProtection="1">
      <alignment horizontal="center"/>
      <protection hidden="1"/>
    </xf>
    <xf numFmtId="164" fontId="0" fillId="0" borderId="41" xfId="0" applyNumberFormat="1" applyBorder="1" applyAlignment="1" applyProtection="1">
      <alignment horizontal="center"/>
      <protection hidden="1"/>
    </xf>
    <xf numFmtId="164" fontId="0" fillId="0" borderId="42" xfId="0" applyNumberFormat="1" applyBorder="1" applyAlignment="1" applyProtection="1">
      <alignment horizontal="center"/>
      <protection hidden="1"/>
    </xf>
    <xf numFmtId="3" fontId="0" fillId="0" borderId="43" xfId="0" applyNumberFormat="1" applyBorder="1" applyAlignment="1" applyProtection="1">
      <alignment horizontal="center"/>
      <protection hidden="1"/>
    </xf>
    <xf numFmtId="164" fontId="0" fillId="0" borderId="27" xfId="0" applyNumberFormat="1" applyBorder="1" applyAlignment="1" applyProtection="1">
      <alignment horizontal="center"/>
      <protection hidden="1"/>
    </xf>
    <xf numFmtId="3" fontId="0" fillId="0" borderId="44" xfId="0" applyNumberFormat="1" applyBorder="1" applyAlignment="1" applyProtection="1">
      <alignment horizontal="center"/>
      <protection hidden="1"/>
    </xf>
    <xf numFmtId="168" fontId="0" fillId="0" borderId="8" xfId="0" applyNumberFormat="1" applyBorder="1" applyAlignment="1" applyProtection="1">
      <alignment horizontal="center"/>
      <protection hidden="1"/>
    </xf>
    <xf numFmtId="168" fontId="0" fillId="0" borderId="11" xfId="0" applyNumberFormat="1" applyBorder="1" applyAlignment="1" applyProtection="1">
      <alignment horizontal="center"/>
      <protection hidden="1"/>
    </xf>
    <xf numFmtId="4" fontId="0" fillId="0" borderId="45" xfId="0" applyNumberFormat="1" applyBorder="1" applyAlignment="1" applyProtection="1">
      <alignment horizontal="center"/>
      <protection hidden="1"/>
    </xf>
    <xf numFmtId="165" fontId="0" fillId="0" borderId="46" xfId="0" applyNumberFormat="1" applyBorder="1" applyAlignment="1" applyProtection="1">
      <alignment horizontal="center"/>
      <protection hidden="1"/>
    </xf>
    <xf numFmtId="4" fontId="0" fillId="0" borderId="42" xfId="0" applyNumberFormat="1" applyBorder="1" applyAlignment="1" applyProtection="1">
      <alignment horizont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0" fillId="0" borderId="13" xfId="0" applyFont="1" applyBorder="1" applyProtection="1">
      <protection hidden="1"/>
    </xf>
    <xf numFmtId="0" fontId="10" fillId="0" borderId="7" xfId="0" applyFont="1" applyBorder="1" applyProtection="1">
      <protection hidden="1"/>
    </xf>
    <xf numFmtId="0" fontId="10" fillId="0" borderId="9" xfId="0" applyFont="1" applyBorder="1" applyProtection="1">
      <protection hidden="1"/>
    </xf>
    <xf numFmtId="0" fontId="10" fillId="0" borderId="31" xfId="0" applyFont="1" applyBorder="1" applyProtection="1">
      <protection hidden="1"/>
    </xf>
    <xf numFmtId="0" fontId="10" fillId="0" borderId="32" xfId="0" applyFont="1" applyBorder="1" applyProtection="1">
      <protection hidden="1"/>
    </xf>
    <xf numFmtId="0" fontId="10" fillId="0" borderId="0" xfId="0" applyFont="1" applyBorder="1" applyProtection="1">
      <protection hidden="1"/>
    </xf>
    <xf numFmtId="4" fontId="0" fillId="0" borderId="27" xfId="0" applyNumberFormat="1" applyBorder="1" applyAlignment="1" applyProtection="1">
      <alignment horizontal="center"/>
      <protection hidden="1"/>
    </xf>
    <xf numFmtId="164" fontId="0" fillId="0" borderId="44" xfId="0" applyNumberFormat="1" applyBorder="1" applyAlignment="1" applyProtection="1">
      <alignment horizontal="center"/>
      <protection hidden="1"/>
    </xf>
    <xf numFmtId="4" fontId="0" fillId="0" borderId="44" xfId="0" applyNumberFormat="1" applyBorder="1" applyAlignment="1" applyProtection="1">
      <alignment horizontal="center"/>
      <protection hidden="1"/>
    </xf>
    <xf numFmtId="0" fontId="0" fillId="5" borderId="36" xfId="0" applyFill="1" applyBorder="1" applyAlignment="1" applyProtection="1">
      <alignment horizontal="center" vertical="center"/>
      <protection hidden="1"/>
    </xf>
    <xf numFmtId="0" fontId="0" fillId="4" borderId="37" xfId="0" applyFill="1" applyBorder="1" applyAlignment="1" applyProtection="1">
      <alignment horizontal="center" vertical="center" wrapText="1"/>
      <protection hidden="1"/>
    </xf>
    <xf numFmtId="0" fontId="0" fillId="4" borderId="38" xfId="0" applyFill="1" applyBorder="1" applyAlignment="1" applyProtection="1">
      <alignment horizontal="center" vertical="center" wrapText="1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6" borderId="37" xfId="0" applyFill="1" applyBorder="1" applyAlignment="1" applyProtection="1">
      <alignment horizontal="center" vertical="center" wrapText="1"/>
      <protection hidden="1"/>
    </xf>
    <xf numFmtId="0" fontId="0" fillId="6" borderId="38" xfId="0" applyFill="1" applyBorder="1" applyAlignment="1" applyProtection="1">
      <alignment horizontal="center" vertical="center" wrapText="1"/>
      <protection hidden="1"/>
    </xf>
    <xf numFmtId="0" fontId="0" fillId="6" borderId="23" xfId="0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0" fillId="0" borderId="1" xfId="0" applyFont="1" applyBorder="1" applyProtection="1"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167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1" fillId="0" borderId="17" xfId="0" applyFont="1" applyBorder="1"/>
    <xf numFmtId="169" fontId="0" fillId="0" borderId="26" xfId="0" applyNumberFormat="1" applyBorder="1"/>
    <xf numFmtId="0" fontId="0" fillId="0" borderId="26" xfId="0" applyBorder="1"/>
    <xf numFmtId="0" fontId="0" fillId="0" borderId="35" xfId="0" applyFill="1" applyBorder="1"/>
    <xf numFmtId="0" fontId="11" fillId="0" borderId="0" xfId="0" applyFont="1" applyBorder="1" applyAlignment="1">
      <alignment horizontal="right"/>
    </xf>
    <xf numFmtId="0" fontId="4" fillId="0" borderId="47" xfId="0" applyFont="1" applyBorder="1"/>
    <xf numFmtId="0" fontId="11" fillId="0" borderId="0" xfId="0" applyNumberFormat="1" applyFont="1" applyBorder="1"/>
    <xf numFmtId="0" fontId="0" fillId="0" borderId="0" xfId="0" applyBorder="1"/>
    <xf numFmtId="0" fontId="0" fillId="0" borderId="48" xfId="0" applyBorder="1"/>
    <xf numFmtId="0" fontId="0" fillId="0" borderId="0" xfId="0" applyBorder="1" applyAlignment="1">
      <alignment horizontal="right"/>
    </xf>
    <xf numFmtId="0" fontId="11" fillId="0" borderId="0" xfId="0" applyFont="1" applyBorder="1"/>
    <xf numFmtId="0" fontId="4" fillId="0" borderId="49" xfId="0" applyFont="1" applyBorder="1"/>
    <xf numFmtId="0" fontId="4" fillId="0" borderId="50" xfId="0" applyNumberFormat="1" applyFont="1" applyBorder="1"/>
    <xf numFmtId="0" fontId="0" fillId="0" borderId="50" xfId="0" applyBorder="1"/>
    <xf numFmtId="0" fontId="0" fillId="0" borderId="51" xfId="0" applyBorder="1"/>
    <xf numFmtId="0" fontId="11" fillId="6" borderId="0" xfId="0" applyNumberFormat="1" applyFont="1" applyFill="1" applyBorder="1"/>
    <xf numFmtId="169" fontId="11" fillId="0" borderId="0" xfId="0" applyNumberFormat="1" applyFont="1" applyFill="1" applyBorder="1"/>
    <xf numFmtId="0" fontId="4" fillId="0" borderId="0" xfId="0" applyNumberFormat="1" applyFont="1" applyFill="1" applyBorder="1"/>
    <xf numFmtId="0" fontId="0" fillId="0" borderId="17" xfId="0" applyBorder="1" applyProtection="1">
      <protection locked="0"/>
    </xf>
    <xf numFmtId="0" fontId="11" fillId="0" borderId="26" xfId="0" applyFont="1" applyBorder="1"/>
    <xf numFmtId="0" fontId="0" fillId="0" borderId="35" xfId="0" applyBorder="1" applyProtection="1">
      <protection locked="0"/>
    </xf>
    <xf numFmtId="0" fontId="0" fillId="0" borderId="47" xfId="0" applyBorder="1" applyProtection="1">
      <protection locked="0"/>
    </xf>
    <xf numFmtId="0" fontId="12" fillId="0" borderId="0" xfId="0" applyFont="1" applyBorder="1" applyProtection="1">
      <protection locked="0"/>
    </xf>
    <xf numFmtId="0" fontId="0" fillId="0" borderId="48" xfId="0" applyBorder="1" applyProtection="1">
      <protection locked="0"/>
    </xf>
    <xf numFmtId="0" fontId="0" fillId="0" borderId="49" xfId="0" applyBorder="1" applyProtection="1">
      <protection locked="0"/>
    </xf>
    <xf numFmtId="0" fontId="4" fillId="0" borderId="50" xfId="0" applyFont="1" applyBorder="1"/>
    <xf numFmtId="0" fontId="0" fillId="0" borderId="51" xfId="0" applyBorder="1" applyProtection="1">
      <protection locked="0"/>
    </xf>
    <xf numFmtId="170" fontId="11" fillId="6" borderId="50" xfId="0" applyNumberFormat="1" applyFont="1" applyFill="1" applyBorder="1" applyAlignment="1">
      <alignment horizontal="right"/>
    </xf>
    <xf numFmtId="0" fontId="11" fillId="0" borderId="48" xfId="0" applyFont="1" applyBorder="1" applyAlignment="1">
      <alignment horizontal="right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11" fillId="2" borderId="4" xfId="0" applyFont="1" applyFill="1" applyBorder="1" applyAlignment="1" applyProtection="1">
      <alignment horizontal="center"/>
      <protection locked="0"/>
    </xf>
    <xf numFmtId="167" fontId="0" fillId="0" borderId="4" xfId="0" applyNumberFormat="1" applyFont="1" applyFill="1" applyBorder="1" applyAlignment="1" applyProtection="1">
      <alignment horizontal="center" vertical="center"/>
      <protection hidden="1"/>
    </xf>
    <xf numFmtId="4" fontId="0" fillId="0" borderId="13" xfId="0" applyNumberFormat="1" applyBorder="1" applyAlignment="1" applyProtection="1">
      <alignment horizontal="center"/>
      <protection hidden="1"/>
    </xf>
    <xf numFmtId="168" fontId="0" fillId="0" borderId="13" xfId="0" applyNumberFormat="1" applyBorder="1" applyAlignment="1" applyProtection="1">
      <alignment horizontal="center"/>
      <protection hidden="1"/>
    </xf>
    <xf numFmtId="168" fontId="0" fillId="0" borderId="9" xfId="0" applyNumberFormat="1" applyBorder="1" applyAlignment="1" applyProtection="1">
      <alignment horizontal="center"/>
      <protection hidden="1"/>
    </xf>
    <xf numFmtId="171" fontId="0" fillId="0" borderId="22" xfId="0" applyNumberFormat="1" applyBorder="1" applyAlignment="1" applyProtection="1">
      <alignment horizontal="center"/>
      <protection hidden="1"/>
    </xf>
    <xf numFmtId="172" fontId="0" fillId="0" borderId="22" xfId="0" applyNumberFormat="1" applyBorder="1" applyAlignment="1" applyProtection="1">
      <alignment horizontal="center"/>
      <protection hidden="1"/>
    </xf>
    <xf numFmtId="172" fontId="0" fillId="0" borderId="45" xfId="0" applyNumberFormat="1" applyBorder="1" applyAlignment="1" applyProtection="1">
      <alignment horizontal="center"/>
      <protection hidden="1"/>
    </xf>
    <xf numFmtId="168" fontId="0" fillId="0" borderId="41" xfId="0" applyNumberFormat="1" applyBorder="1" applyAlignment="1" applyProtection="1">
      <alignment horizontal="center"/>
      <protection hidden="1"/>
    </xf>
    <xf numFmtId="168" fontId="0" fillId="0" borderId="42" xfId="0" applyNumberFormat="1" applyBorder="1" applyAlignment="1" applyProtection="1">
      <alignment horizontal="center"/>
      <protection hidden="1"/>
    </xf>
    <xf numFmtId="171" fontId="0" fillId="0" borderId="41" xfId="0" applyNumberFormat="1" applyBorder="1" applyAlignment="1" applyProtection="1">
      <alignment horizontal="center"/>
      <protection hidden="1"/>
    </xf>
    <xf numFmtId="171" fontId="0" fillId="0" borderId="1" xfId="0" applyNumberFormat="1" applyBorder="1" applyAlignment="1" applyProtection="1">
      <alignment horizontal="center"/>
      <protection hidden="1"/>
    </xf>
    <xf numFmtId="171" fontId="0" fillId="0" borderId="42" xfId="0" applyNumberFormat="1" applyBorder="1" applyAlignment="1" applyProtection="1">
      <alignment horizontal="center"/>
      <protection hidden="1"/>
    </xf>
    <xf numFmtId="164" fontId="0" fillId="0" borderId="43" xfId="0" applyNumberFormat="1" applyBorder="1" applyAlignment="1" applyProtection="1">
      <alignment horizontal="center"/>
      <protection hidden="1"/>
    </xf>
    <xf numFmtId="4" fontId="0" fillId="0" borderId="39" xfId="0" applyNumberFormat="1" applyBorder="1" applyAlignment="1" applyProtection="1">
      <alignment horizontal="center"/>
      <protection hidden="1"/>
    </xf>
    <xf numFmtId="172" fontId="0" fillId="0" borderId="14" xfId="0" applyNumberFormat="1" applyBorder="1" applyAlignment="1" applyProtection="1">
      <alignment horizontal="center"/>
      <protection hidden="1"/>
    </xf>
    <xf numFmtId="172" fontId="0" fillId="0" borderId="2" xfId="0" applyNumberFormat="1" applyBorder="1" applyAlignment="1" applyProtection="1">
      <alignment horizontal="center"/>
      <protection hidden="1"/>
    </xf>
    <xf numFmtId="172" fontId="0" fillId="0" borderId="15" xfId="0" applyNumberFormat="1" applyBorder="1" applyAlignment="1" applyProtection="1">
      <alignment horizontal="center"/>
      <protection hidden="1"/>
    </xf>
    <xf numFmtId="171" fontId="0" fillId="0" borderId="20" xfId="0" applyNumberFormat="1" applyBorder="1" applyAlignment="1" applyProtection="1">
      <alignment horizontal="center"/>
      <protection hidden="1"/>
    </xf>
    <xf numFmtId="171" fontId="0" fillId="0" borderId="10" xfId="0" applyNumberFormat="1" applyBorder="1" applyAlignment="1" applyProtection="1">
      <alignment horizontal="center"/>
      <protection hidden="1"/>
    </xf>
    <xf numFmtId="172" fontId="0" fillId="0" borderId="20" xfId="0" applyNumberFormat="1" applyBorder="1" applyAlignment="1" applyProtection="1">
      <alignment horizontal="center"/>
      <protection hidden="1"/>
    </xf>
    <xf numFmtId="172" fontId="0" fillId="0" borderId="10" xfId="0" applyNumberFormat="1" applyBorder="1" applyAlignment="1" applyProtection="1">
      <alignment horizontal="center"/>
      <protection hidden="1"/>
    </xf>
    <xf numFmtId="168" fontId="0" fillId="0" borderId="27" xfId="0" applyNumberFormat="1" applyBorder="1" applyAlignment="1" applyProtection="1">
      <alignment horizontal="center"/>
      <protection hidden="1"/>
    </xf>
    <xf numFmtId="168" fontId="0" fillId="0" borderId="44" xfId="0" applyNumberFormat="1" applyBorder="1" applyAlignment="1" applyProtection="1">
      <alignment horizontal="center"/>
      <protection hidden="1"/>
    </xf>
    <xf numFmtId="172" fontId="0" fillId="0" borderId="42" xfId="0" applyNumberFormat="1" applyBorder="1" applyAlignment="1" applyProtection="1">
      <alignment horizontal="center"/>
      <protection hidden="1"/>
    </xf>
    <xf numFmtId="168" fontId="0" fillId="0" borderId="39" xfId="0" applyNumberFormat="1" applyBorder="1" applyAlignment="1" applyProtection="1">
      <alignment horizontal="center"/>
      <protection hidden="1"/>
    </xf>
    <xf numFmtId="168" fontId="0" fillId="0" borderId="45" xfId="0" applyNumberFormat="1" applyBorder="1" applyAlignment="1" applyProtection="1">
      <alignment horizontal="center"/>
      <protection hidden="1"/>
    </xf>
    <xf numFmtId="171" fontId="0" fillId="0" borderId="45" xfId="0" applyNumberFormat="1" applyBorder="1" applyAlignment="1" applyProtection="1">
      <alignment horizontal="center"/>
      <protection hidden="1"/>
    </xf>
    <xf numFmtId="171" fontId="0" fillId="0" borderId="27" xfId="0" applyNumberFormat="1" applyBorder="1" applyAlignment="1" applyProtection="1">
      <alignment horizontal="center"/>
      <protection hidden="1"/>
    </xf>
    <xf numFmtId="171" fontId="0" fillId="0" borderId="44" xfId="0" applyNumberFormat="1" applyBorder="1" applyAlignment="1" applyProtection="1">
      <alignment horizontal="center"/>
      <protection hidden="1"/>
    </xf>
    <xf numFmtId="168" fontId="0" fillId="0" borderId="40" xfId="0" applyNumberFormat="1" applyBorder="1" applyAlignment="1" applyProtection="1">
      <alignment horizontal="center"/>
      <protection hidden="1"/>
    </xf>
    <xf numFmtId="168" fontId="0" fillId="0" borderId="20" xfId="0" applyNumberFormat="1" applyBorder="1" applyAlignment="1" applyProtection="1">
      <alignment horizontal="center"/>
      <protection hidden="1"/>
    </xf>
    <xf numFmtId="171" fontId="0" fillId="0" borderId="40" xfId="0" applyNumberFormat="1" applyBorder="1" applyAlignment="1" applyProtection="1">
      <alignment horizontal="center"/>
      <protection hidden="1"/>
    </xf>
    <xf numFmtId="171" fontId="0" fillId="0" borderId="14" xfId="0" applyNumberFormat="1" applyBorder="1" applyAlignment="1" applyProtection="1">
      <alignment horizontal="center"/>
      <protection hidden="1"/>
    </xf>
    <xf numFmtId="171" fontId="0" fillId="0" borderId="2" xfId="0" applyNumberFormat="1" applyBorder="1" applyAlignment="1" applyProtection="1">
      <alignment horizontal="center"/>
      <protection hidden="1"/>
    </xf>
    <xf numFmtId="171" fontId="0" fillId="0" borderId="15" xfId="0" applyNumberFormat="1" applyBorder="1" applyAlignment="1" applyProtection="1">
      <alignment horizontal="center"/>
      <protection hidden="1"/>
    </xf>
    <xf numFmtId="164" fontId="0" fillId="0" borderId="39" xfId="0" applyNumberFormat="1" applyBorder="1" applyAlignment="1" applyProtection="1">
      <alignment horizontal="center"/>
      <protection hidden="1"/>
    </xf>
    <xf numFmtId="4" fontId="0" fillId="0" borderId="41" xfId="0" applyNumberFormat="1" applyBorder="1" applyAlignment="1" applyProtection="1">
      <alignment horizontal="center"/>
      <protection hidden="1"/>
    </xf>
    <xf numFmtId="168" fontId="0" fillId="0" borderId="22" xfId="0" applyNumberFormat="1" applyBorder="1" applyAlignment="1" applyProtection="1">
      <alignment horizontal="center"/>
      <protection hidden="1"/>
    </xf>
    <xf numFmtId="0" fontId="0" fillId="0" borderId="35" xfId="0" applyFont="1" applyBorder="1" applyProtection="1">
      <protection locked="0"/>
    </xf>
    <xf numFmtId="0" fontId="5" fillId="0" borderId="47" xfId="0" applyFont="1" applyFill="1" applyBorder="1" applyAlignment="1" applyProtection="1">
      <alignment horizontal="center" vertical="center"/>
      <protection hidden="1"/>
    </xf>
    <xf numFmtId="167" fontId="0" fillId="0" borderId="53" xfId="0" applyNumberFormat="1" applyFont="1" applyFill="1" applyBorder="1" applyAlignment="1" applyProtection="1">
      <alignment horizontal="left" vertical="center"/>
      <protection locked="0"/>
    </xf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1" fillId="0" borderId="4" xfId="0" applyFont="1" applyBorder="1" applyAlignment="1" applyProtection="1">
      <alignment horizontal="center"/>
      <protection hidden="1"/>
    </xf>
    <xf numFmtId="2" fontId="0" fillId="0" borderId="13" xfId="0" applyNumberFormat="1" applyBorder="1" applyAlignment="1" applyProtection="1">
      <alignment horizontal="center"/>
      <protection hidden="1"/>
    </xf>
    <xf numFmtId="2" fontId="0" fillId="0" borderId="7" xfId="0" applyNumberFormat="1" applyBorder="1" applyAlignment="1" applyProtection="1">
      <alignment horizontal="center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1" xfId="0" applyBorder="1" applyProtection="1"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Protection="1"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54" xfId="0" applyFont="1" applyBorder="1" applyAlignment="1" applyProtection="1">
      <alignment horizontal="center" vertical="center"/>
      <protection hidden="1"/>
    </xf>
    <xf numFmtId="0" fontId="1" fillId="0" borderId="55" xfId="0" applyFont="1" applyBorder="1" applyAlignment="1" applyProtection="1">
      <alignment horizontal="center" vertical="center"/>
      <protection hidden="1"/>
    </xf>
    <xf numFmtId="0" fontId="1" fillId="0" borderId="56" xfId="0" applyFont="1" applyBorder="1" applyAlignment="1" applyProtection="1">
      <alignment horizontal="center" vertical="center"/>
      <protection hidden="1"/>
    </xf>
    <xf numFmtId="49" fontId="1" fillId="7" borderId="57" xfId="0" applyNumberFormat="1" applyFont="1" applyFill="1" applyBorder="1" applyAlignment="1" applyProtection="1">
      <alignment horizontal="center" vertical="center" textRotation="90"/>
      <protection hidden="1"/>
    </xf>
    <xf numFmtId="49" fontId="1" fillId="7" borderId="59" xfId="0" applyNumberFormat="1" applyFont="1" applyFill="1" applyBorder="1" applyAlignment="1" applyProtection="1">
      <alignment horizontal="center" vertical="center" textRotation="90"/>
      <protection hidden="1"/>
    </xf>
    <xf numFmtId="49" fontId="1" fillId="7" borderId="45" xfId="0" applyNumberFormat="1" applyFont="1" applyFill="1" applyBorder="1" applyAlignment="1" applyProtection="1">
      <alignment horizontal="center" vertical="center" textRotation="90"/>
      <protection hidden="1"/>
    </xf>
    <xf numFmtId="49" fontId="1" fillId="6" borderId="58" xfId="0" applyNumberFormat="1" applyFont="1" applyFill="1" applyBorder="1" applyAlignment="1" applyProtection="1">
      <alignment horizontal="center" vertical="center" textRotation="90"/>
      <protection hidden="1"/>
    </xf>
    <xf numFmtId="49" fontId="1" fillId="6" borderId="13" xfId="0" applyNumberFormat="1" applyFont="1" applyFill="1" applyBorder="1" applyAlignment="1" applyProtection="1">
      <alignment horizontal="center" vertical="center" textRotation="90"/>
      <protection hidden="1"/>
    </xf>
    <xf numFmtId="49" fontId="1" fillId="3" borderId="41" xfId="0" applyNumberFormat="1" applyFont="1" applyFill="1" applyBorder="1" applyAlignment="1" applyProtection="1">
      <alignment horizontal="center" vertical="center" textRotation="90"/>
      <protection hidden="1"/>
    </xf>
    <xf numFmtId="49" fontId="1" fillId="3" borderId="60" xfId="0" applyNumberFormat="1" applyFont="1" applyFill="1" applyBorder="1" applyAlignment="1" applyProtection="1">
      <alignment horizontal="center" vertical="center" textRotation="90"/>
      <protection hidden="1"/>
    </xf>
    <xf numFmtId="49" fontId="1" fillId="3" borderId="42" xfId="0" applyNumberFormat="1" applyFont="1" applyFill="1" applyBorder="1" applyAlignment="1" applyProtection="1">
      <alignment horizontal="center" vertical="center" textRotation="90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25" xfId="0" applyFont="1" applyBorder="1" applyAlignment="1" applyProtection="1">
      <alignment horizontal="center"/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5" fillId="0" borderId="19" xfId="0" applyFont="1" applyFill="1" applyBorder="1" applyAlignment="1" applyProtection="1">
      <alignment horizontal="right" vertical="center"/>
      <protection hidden="1"/>
    </xf>
    <xf numFmtId="0" fontId="5" fillId="0" borderId="25" xfId="0" applyFont="1" applyFill="1" applyBorder="1" applyAlignment="1" applyProtection="1">
      <alignment horizontal="right" vertical="center"/>
      <protection hidden="1"/>
    </xf>
    <xf numFmtId="0" fontId="5" fillId="0" borderId="24" xfId="0" applyFont="1" applyFill="1" applyBorder="1" applyAlignment="1" applyProtection="1">
      <alignment horizontal="right" vertical="center"/>
      <protection hidden="1"/>
    </xf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1" fillId="0" borderId="29" xfId="0" applyFont="1" applyBorder="1" applyAlignment="1" applyProtection="1">
      <alignment horizontal="center" vertical="center" textRotation="90" wrapText="1"/>
      <protection hidden="1"/>
    </xf>
    <xf numFmtId="0" fontId="1" fillId="0" borderId="30" xfId="0" applyFont="1" applyBorder="1" applyAlignment="1" applyProtection="1">
      <alignment horizontal="center" vertical="center" textRotation="90" wrapText="1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5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35" xfId="0" applyFont="1" applyBorder="1" applyAlignment="1" applyProtection="1">
      <alignment horizontal="center" vertical="center" textRotation="90" wrapText="1"/>
      <protection hidden="1"/>
    </xf>
    <xf numFmtId="0" fontId="1" fillId="0" borderId="48" xfId="0" applyFont="1" applyBorder="1" applyAlignment="1" applyProtection="1">
      <alignment horizontal="center" vertical="center" textRotation="90" wrapText="1"/>
      <protection hidden="1"/>
    </xf>
    <xf numFmtId="0" fontId="1" fillId="0" borderId="51" xfId="0" applyFont="1" applyBorder="1" applyAlignment="1" applyProtection="1">
      <alignment horizontal="center" vertical="center" textRotation="90" wrapText="1"/>
      <protection hidden="1"/>
    </xf>
  </cellXfs>
  <cellStyles count="2">
    <cellStyle name="Currency 2" xfId="1"/>
    <cellStyle name="Normal" xfId="0" builtinId="0"/>
  </cellStyles>
  <dxfs count="0"/>
  <tableStyles count="0" defaultTableStyle="TableStyleMedium9" defaultPivotStyle="PivotStyleLight16"/>
  <colors>
    <mruColors>
      <color rgb="FFB1A79D"/>
      <color rgb="FF91BD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0" dropStyle="combo" dx="16" fmlaLink="DENS_FROM" fmlaRange="DENS_LIST" noThreeD="1" sel="2" val="0"/>
</file>

<file path=xl/ctrlProps/ctrlProp2.xml><?xml version="1.0" encoding="utf-8"?>
<formControlPr xmlns="http://schemas.microsoft.com/office/spreadsheetml/2009/9/main" objectType="Drop" dropLines="50" dropStyle="combo" dx="16" fmlaLink="DENS_FROM" fmlaRange="DENS_LIST" noThreeD="1" sel="2" val="0"/>
</file>

<file path=xl/ctrlProps/ctrlProp3.xml><?xml version="1.0" encoding="utf-8"?>
<formControlPr xmlns="http://schemas.microsoft.com/office/spreadsheetml/2009/9/main" objectType="Drop" dropLines="50" dropStyle="combo" dx="16" fmlaLink="DENS_FROM" fmlaRange="DENS_LIST" noThreeD="1" sel="2" val="0"/>
</file>

<file path=xl/ctrlProps/ctrlProp4.xml><?xml version="1.0" encoding="utf-8"?>
<formControlPr xmlns="http://schemas.microsoft.com/office/spreadsheetml/2009/9/main" objectType="Drop" dropLines="50" dropStyle="combo" dx="16" fmlaLink="DENS_FROM" fmlaRange="DENS_LIST" noThreeD="1" sel="2" val="0"/>
</file>

<file path=xl/ctrlProps/ctrlProp5.xml><?xml version="1.0" encoding="utf-8"?>
<formControlPr xmlns="http://schemas.microsoft.com/office/spreadsheetml/2009/9/main" objectType="Drop" dropLines="50" dropStyle="combo" dx="16" fmlaLink="DENS_FROM" fmlaRange="DENS_LIST" noThreeD="1" sel="2" val="0"/>
</file>

<file path=xl/ctrlProps/ctrlProp6.xml><?xml version="1.0" encoding="utf-8"?>
<formControlPr xmlns="http://schemas.microsoft.com/office/spreadsheetml/2009/9/main" objectType="Drop" dropLines="50" dropStyle="combo" dx="16" fmlaLink="DENS_FROM" fmlaRange="DENS_LIST" noThreeD="1" sel="2" val="0"/>
</file>

<file path=xl/ctrlProps/ctrlProp7.xml><?xml version="1.0" encoding="utf-8"?>
<formControlPr xmlns="http://schemas.microsoft.com/office/spreadsheetml/2009/9/main" objectType="Drop" dropLines="50" dropStyle="combo" dx="16" fmlaLink="DENS_TO" fmlaRange="DENS_LIST" noThreeD="1" sel="2" val="0"/>
</file>

<file path=xl/ctrlProps/ctrlProp8.xml><?xml version="1.0" encoding="utf-8"?>
<formControlPr xmlns="http://schemas.microsoft.com/office/spreadsheetml/2009/9/main" objectType="Drop" dropLines="50" dropStyle="combo" dx="16" fmlaLink="DENS_FROM" fmlaRange="DENS_LIST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9</xdr:col>
          <xdr:colOff>781050</xdr:colOff>
          <xdr:row>5</xdr:row>
          <xdr:rowOff>0</xdr:rowOff>
        </xdr:to>
        <xdr:sp macro="" textlink="">
          <xdr:nvSpPr>
            <xdr:cNvPr id="2097" name="Drop Down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0</xdr:rowOff>
        </xdr:from>
        <xdr:to>
          <xdr:col>9</xdr:col>
          <xdr:colOff>790575</xdr:colOff>
          <xdr:row>5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0</xdr:rowOff>
        </xdr:from>
        <xdr:to>
          <xdr:col>9</xdr:col>
          <xdr:colOff>628650</xdr:colOff>
          <xdr:row>5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0</xdr:rowOff>
        </xdr:from>
        <xdr:to>
          <xdr:col>9</xdr:col>
          <xdr:colOff>790575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0</xdr:rowOff>
        </xdr:from>
        <xdr:to>
          <xdr:col>10</xdr:col>
          <xdr:colOff>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1333500</xdr:colOff>
          <xdr:row>4</xdr:row>
          <xdr:rowOff>0</xdr:rowOff>
        </xdr:from>
        <xdr:to>
          <xdr:col>4</xdr:col>
          <xdr:colOff>1038225</xdr:colOff>
          <xdr:row>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1333500</xdr:colOff>
          <xdr:row>5</xdr:row>
          <xdr:rowOff>0</xdr:rowOff>
        </xdr:from>
        <xdr:to>
          <xdr:col>4</xdr:col>
          <xdr:colOff>1038225</xdr:colOff>
          <xdr:row>6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0</xdr:rowOff>
        </xdr:from>
        <xdr:to>
          <xdr:col>9</xdr:col>
          <xdr:colOff>628650</xdr:colOff>
          <xdr:row>5</xdr:row>
          <xdr:rowOff>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I6"/>
  <sheetViews>
    <sheetView tabSelected="1" workbookViewId="0">
      <selection activeCell="C11" sqref="C11"/>
    </sheetView>
  </sheetViews>
  <sheetFormatPr defaultRowHeight="15" x14ac:dyDescent="0.25"/>
  <cols>
    <col min="1" max="7" width="4.7109375" customWidth="1"/>
    <col min="8" max="8" width="16.85546875" bestFit="1" customWidth="1"/>
    <col min="9" max="9" width="77.5703125" customWidth="1"/>
  </cols>
  <sheetData>
    <row r="1" spans="2:9" ht="15.75" thickBot="1" x14ac:dyDescent="0.3"/>
    <row r="2" spans="2:9" ht="30" customHeight="1" x14ac:dyDescent="0.25">
      <c r="B2" s="207" t="s">
        <v>100</v>
      </c>
      <c r="C2" s="208"/>
      <c r="D2" s="209"/>
      <c r="E2" s="207" t="s">
        <v>101</v>
      </c>
      <c r="F2" s="208"/>
      <c r="G2" s="209"/>
      <c r="H2" s="205" t="s">
        <v>111</v>
      </c>
      <c r="I2" s="206" t="s">
        <v>112</v>
      </c>
    </row>
    <row r="3" spans="2:9" ht="60" customHeight="1" x14ac:dyDescent="0.25">
      <c r="B3" s="198"/>
      <c r="C3" s="199"/>
      <c r="D3" s="210" t="s">
        <v>102</v>
      </c>
      <c r="E3" s="198"/>
      <c r="F3" s="199"/>
      <c r="G3" s="210" t="s">
        <v>103</v>
      </c>
      <c r="H3" s="200" t="s">
        <v>1</v>
      </c>
      <c r="I3" s="201" t="s">
        <v>104</v>
      </c>
    </row>
    <row r="4" spans="2:9" ht="60" customHeight="1" x14ac:dyDescent="0.25">
      <c r="B4" s="213" t="s">
        <v>105</v>
      </c>
      <c r="C4" s="215" t="s">
        <v>106</v>
      </c>
      <c r="D4" s="211"/>
      <c r="E4" s="213" t="s">
        <v>107</v>
      </c>
      <c r="F4" s="215" t="s">
        <v>108</v>
      </c>
      <c r="G4" s="211"/>
      <c r="H4" s="200" t="s">
        <v>19</v>
      </c>
      <c r="I4" s="201" t="s">
        <v>109</v>
      </c>
    </row>
    <row r="5" spans="2:9" ht="60" customHeight="1" x14ac:dyDescent="0.25">
      <c r="B5" s="214"/>
      <c r="C5" s="216"/>
      <c r="D5" s="211"/>
      <c r="E5" s="214"/>
      <c r="F5" s="216"/>
      <c r="G5" s="211"/>
      <c r="H5" s="200" t="s">
        <v>20</v>
      </c>
      <c r="I5" s="201" t="s">
        <v>110</v>
      </c>
    </row>
    <row r="6" spans="2:9" ht="60" customHeight="1" thickBot="1" x14ac:dyDescent="0.3">
      <c r="B6" s="202"/>
      <c r="C6" s="217"/>
      <c r="D6" s="212"/>
      <c r="E6" s="202"/>
      <c r="F6" s="217"/>
      <c r="G6" s="212"/>
      <c r="H6" s="203" t="s">
        <v>53</v>
      </c>
      <c r="I6" s="204" t="s">
        <v>93</v>
      </c>
    </row>
  </sheetData>
  <sheetProtection password="AEF0" sheet="1" objects="1" scenarios="1"/>
  <mergeCells count="8">
    <mergeCell ref="B2:D2"/>
    <mergeCell ref="E2:G2"/>
    <mergeCell ref="D3:D6"/>
    <mergeCell ref="G3:G6"/>
    <mergeCell ref="B4:B5"/>
    <mergeCell ref="C4:C6"/>
    <mergeCell ref="E4:E5"/>
    <mergeCell ref="F4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A4" sqref="A4"/>
    </sheetView>
  </sheetViews>
  <sheetFormatPr defaultRowHeight="15" x14ac:dyDescent="0.25"/>
  <cols>
    <col min="1" max="1" width="4" style="2" customWidth="1"/>
    <col min="2" max="2" width="17" style="93" customWidth="1"/>
    <col min="3" max="3" width="12.28515625" style="2" customWidth="1"/>
    <col min="4" max="4" width="9.42578125" style="2" hidden="1" customWidth="1"/>
    <col min="5" max="5" width="9.42578125" style="2" customWidth="1"/>
    <col min="6" max="6" width="12.85546875" style="2" customWidth="1"/>
    <col min="7" max="8" width="11" style="2" customWidth="1"/>
    <col min="9" max="9" width="10.7109375" style="2" customWidth="1"/>
    <col min="10" max="10" width="12.28515625" style="2" customWidth="1"/>
    <col min="11" max="11" width="11.28515625" style="2" hidden="1" customWidth="1"/>
    <col min="12" max="12" width="12.5703125" style="2" customWidth="1"/>
    <col min="13" max="13" width="11.140625" style="2" customWidth="1"/>
    <col min="14" max="14" width="11.7109375" style="2" bestFit="1" customWidth="1"/>
    <col min="15" max="17" width="11.7109375" style="2" customWidth="1"/>
    <col min="18" max="18" width="9" style="2" customWidth="1"/>
    <col min="19" max="19" width="9.140625" style="2"/>
    <col min="20" max="20" width="16" style="2" customWidth="1"/>
    <col min="21" max="16384" width="9.140625" style="2"/>
  </cols>
  <sheetData>
    <row r="1" spans="1:18" ht="24" thickBot="1" x14ac:dyDescent="0.4">
      <c r="B1" s="218" t="s">
        <v>27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20"/>
    </row>
    <row r="2" spans="1:18" ht="15" customHeight="1" x14ac:dyDescent="0.35">
      <c r="B2" s="99" t="s">
        <v>95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ht="15" customHeight="1" x14ac:dyDescent="0.35">
      <c r="B3" s="99" t="s">
        <v>94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5" customHeight="1" thickBot="1" x14ac:dyDescent="0.4">
      <c r="B4" s="9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8" ht="18.75" customHeight="1" thickBot="1" x14ac:dyDescent="0.4">
      <c r="B5" s="92"/>
      <c r="C5" s="3"/>
      <c r="E5" s="221" t="s">
        <v>84</v>
      </c>
      <c r="F5" s="222"/>
      <c r="G5" s="222"/>
      <c r="H5" s="223"/>
      <c r="I5" s="147">
        <v>0.85</v>
      </c>
      <c r="J5" s="186"/>
    </row>
    <row r="6" spans="1:18" ht="18.75" customHeight="1" thickBot="1" x14ac:dyDescent="0.4">
      <c r="B6" s="92"/>
      <c r="C6" s="3"/>
      <c r="E6" s="187"/>
      <c r="F6" s="113"/>
      <c r="G6" s="113"/>
      <c r="H6" s="146" t="s">
        <v>59</v>
      </c>
      <c r="I6" s="148">
        <f>IF(DENS_FROM=5,(141.5/(I5+131.5))*VLOOKUP(2,DENSITY,2),
                                        I5/VLOOKUP(DENS_FROM,DENSITY,2)*VLOOKUP(2,DENSITY,2))</f>
        <v>0.85</v>
      </c>
      <c r="J6" s="188" t="s">
        <v>86</v>
      </c>
    </row>
    <row r="7" spans="1:18" ht="15.75" customHeight="1" thickBot="1" x14ac:dyDescent="0.3">
      <c r="E7" s="189"/>
      <c r="F7" s="190"/>
      <c r="G7" s="190"/>
      <c r="H7" s="190"/>
      <c r="I7" s="190"/>
      <c r="J7" s="191"/>
      <c r="K7" s="4"/>
      <c r="L7" s="4"/>
    </row>
    <row r="8" spans="1:18" ht="15.75" customHeight="1" thickBot="1" x14ac:dyDescent="0.3">
      <c r="B8" s="194" t="s">
        <v>96</v>
      </c>
      <c r="C8" s="194" t="s">
        <v>97</v>
      </c>
      <c r="D8" s="5"/>
      <c r="E8" s="230" t="s">
        <v>98</v>
      </c>
      <c r="F8" s="231"/>
      <c r="G8" s="231"/>
      <c r="H8" s="231"/>
      <c r="I8" s="231"/>
      <c r="J8" s="231"/>
      <c r="K8" s="5"/>
      <c r="L8" s="230" t="s">
        <v>99</v>
      </c>
      <c r="M8" s="231"/>
      <c r="N8" s="231"/>
      <c r="O8" s="231"/>
      <c r="P8" s="231"/>
      <c r="Q8" s="232"/>
    </row>
    <row r="9" spans="1:18" ht="60.75" thickBot="1" x14ac:dyDescent="0.3">
      <c r="B9" s="91" t="s">
        <v>52</v>
      </c>
      <c r="C9" s="103" t="s">
        <v>0</v>
      </c>
      <c r="D9" s="57" t="s">
        <v>24</v>
      </c>
      <c r="E9" s="107" t="s">
        <v>16</v>
      </c>
      <c r="F9" s="107" t="s">
        <v>13</v>
      </c>
      <c r="G9" s="108" t="s">
        <v>14</v>
      </c>
      <c r="H9" s="107" t="s">
        <v>18</v>
      </c>
      <c r="I9" s="107" t="s">
        <v>2</v>
      </c>
      <c r="J9" s="109" t="s">
        <v>3</v>
      </c>
      <c r="K9" s="6" t="s">
        <v>22</v>
      </c>
      <c r="L9" s="104" t="s">
        <v>48</v>
      </c>
      <c r="M9" s="104" t="s">
        <v>7</v>
      </c>
      <c r="N9" s="105" t="s">
        <v>8</v>
      </c>
      <c r="O9" s="104" t="s">
        <v>35</v>
      </c>
      <c r="P9" s="104" t="s">
        <v>30</v>
      </c>
      <c r="Q9" s="106" t="s">
        <v>31</v>
      </c>
      <c r="R9" s="224" t="s">
        <v>26</v>
      </c>
    </row>
    <row r="10" spans="1:18" x14ac:dyDescent="0.25">
      <c r="B10" s="94" t="s">
        <v>1</v>
      </c>
      <c r="C10" s="58">
        <v>2645.547146218536</v>
      </c>
      <c r="D10" s="60">
        <f>(K10*I6)</f>
        <v>297.67169999999999</v>
      </c>
      <c r="E10" s="50">
        <f>F10*24</f>
        <v>213.29918668534788</v>
      </c>
      <c r="F10" s="61">
        <f>C10/D10</f>
        <v>8.8874661118894949</v>
      </c>
      <c r="G10" s="62">
        <f>F10/60</f>
        <v>0.14812443519815824</v>
      </c>
      <c r="H10" s="56">
        <f>I10*24</f>
        <v>8958.5658407846113</v>
      </c>
      <c r="I10" s="51">
        <f>F10*42</f>
        <v>373.27357669935878</v>
      </c>
      <c r="J10" s="65">
        <f>I10/60</f>
        <v>6.2212262783226464</v>
      </c>
      <c r="K10" s="7">
        <v>350.202</v>
      </c>
      <c r="L10" s="50">
        <f>M10*24</f>
        <v>181.3043086825457</v>
      </c>
      <c r="M10" s="61">
        <f>C10/K10</f>
        <v>7.5543461951060706</v>
      </c>
      <c r="N10" s="62">
        <f>M10/60</f>
        <v>0.12590576991843452</v>
      </c>
      <c r="O10" s="56">
        <f>P10*24</f>
        <v>7614.7809646669193</v>
      </c>
      <c r="P10" s="51">
        <f>M10*42</f>
        <v>317.28254019445495</v>
      </c>
      <c r="Q10" s="65">
        <f>P10/60</f>
        <v>5.2880423365742493</v>
      </c>
      <c r="R10" s="225"/>
    </row>
    <row r="11" spans="1:18" x14ac:dyDescent="0.25">
      <c r="B11" s="95" t="s">
        <v>19</v>
      </c>
      <c r="C11" s="8">
        <v>1322.773573109268</v>
      </c>
      <c r="D11" s="13">
        <f>(K11*I6)</f>
        <v>297.67173902021483</v>
      </c>
      <c r="E11" s="14">
        <f>F11*24</f>
        <v>106.64957936254248</v>
      </c>
      <c r="F11" s="9">
        <f>C11/D11</f>
        <v>4.4437324734392698</v>
      </c>
      <c r="G11" s="10">
        <f>F11/60</f>
        <v>7.4062207890654499E-2</v>
      </c>
      <c r="H11" s="16">
        <f>I11*24</f>
        <v>4479.2823332267835</v>
      </c>
      <c r="I11" s="11">
        <f>F11*42</f>
        <v>186.63676388444932</v>
      </c>
      <c r="J11" s="12">
        <f>I11/60</f>
        <v>3.1106127314074885</v>
      </c>
      <c r="K11" s="7">
        <v>350.20204590613508</v>
      </c>
      <c r="L11" s="84">
        <f t="shared" ref="L11:L13" si="0">M11*24</f>
        <v>90.652142458161109</v>
      </c>
      <c r="M11" s="9">
        <f>C11/K11</f>
        <v>3.7771726024233794</v>
      </c>
      <c r="N11" s="10">
        <f>M11/60</f>
        <v>6.2952876707056321E-2</v>
      </c>
      <c r="O11" s="56">
        <f>P11*24</f>
        <v>3807.389983242766</v>
      </c>
      <c r="P11" s="11">
        <f>M11*42</f>
        <v>158.64124930178193</v>
      </c>
      <c r="Q11" s="12">
        <f>P11/60</f>
        <v>2.6440208216963654</v>
      </c>
      <c r="R11" s="225"/>
    </row>
    <row r="12" spans="1:18" x14ac:dyDescent="0.25">
      <c r="B12" s="95" t="s">
        <v>20</v>
      </c>
      <c r="C12" s="8">
        <v>132.27735731092682</v>
      </c>
      <c r="D12" s="13">
        <f>(K12*I6)</f>
        <v>297.67169999999999</v>
      </c>
      <c r="E12" s="17">
        <f>F12*24</f>
        <v>10.664959334267396</v>
      </c>
      <c r="F12" s="31">
        <f>C12/D12</f>
        <v>0.4443733055944748</v>
      </c>
      <c r="G12" s="10">
        <f>F12/60</f>
        <v>7.4062217599079137E-3</v>
      </c>
      <c r="H12" s="16">
        <f>I12*24</f>
        <v>447.92829203923066</v>
      </c>
      <c r="I12" s="11">
        <f>F12*42</f>
        <v>18.663678834967943</v>
      </c>
      <c r="J12" s="86">
        <f>I12/60</f>
        <v>0.3110613139161324</v>
      </c>
      <c r="K12" s="7">
        <v>350.202</v>
      </c>
      <c r="L12" s="100">
        <f t="shared" si="0"/>
        <v>9.0652154341272855</v>
      </c>
      <c r="M12" s="31">
        <f>C12/K12</f>
        <v>0.37771730975530354</v>
      </c>
      <c r="N12" s="10">
        <f>M12/60</f>
        <v>6.295288495921726E-3</v>
      </c>
      <c r="O12" s="56">
        <f>P12*24</f>
        <v>380.73904823334595</v>
      </c>
      <c r="P12" s="11">
        <f>M12*42</f>
        <v>15.864127009722749</v>
      </c>
      <c r="Q12" s="86">
        <f>P12/60</f>
        <v>0.26440211682871245</v>
      </c>
      <c r="R12" s="225"/>
    </row>
    <row r="13" spans="1:18" ht="15.75" thickBot="1" x14ac:dyDescent="0.3">
      <c r="B13" s="96" t="s">
        <v>53</v>
      </c>
      <c r="C13" s="77">
        <v>52.910942924370723</v>
      </c>
      <c r="D13" s="23">
        <f>(K13*I6)</f>
        <v>297.67169999999999</v>
      </c>
      <c r="E13" s="24">
        <f>F13*24</f>
        <v>4.2659837337069577</v>
      </c>
      <c r="F13" s="35">
        <f>C13/D13</f>
        <v>0.17774932223778991</v>
      </c>
      <c r="G13" s="21">
        <f>F13/60</f>
        <v>2.9624887039631652E-3</v>
      </c>
      <c r="H13" s="25">
        <f>I13*24</f>
        <v>179.17131681569222</v>
      </c>
      <c r="I13" s="20">
        <f>F13*42</f>
        <v>7.4654715339871762</v>
      </c>
      <c r="J13" s="87">
        <f>I13/60</f>
        <v>0.12442452556645293</v>
      </c>
      <c r="K13" s="18">
        <v>350.202</v>
      </c>
      <c r="L13" s="102">
        <f t="shared" si="0"/>
        <v>3.626086173650914</v>
      </c>
      <c r="M13" s="35">
        <f>C13/K13</f>
        <v>0.15108692390212142</v>
      </c>
      <c r="N13" s="21">
        <f>M13/60</f>
        <v>2.5181153983686905E-3</v>
      </c>
      <c r="O13" s="72">
        <f>P13*24</f>
        <v>152.29561929333838</v>
      </c>
      <c r="P13" s="20">
        <f>M13*42</f>
        <v>6.3456508038890993</v>
      </c>
      <c r="Q13" s="87">
        <f>P13/60</f>
        <v>0.10576084673148499</v>
      </c>
      <c r="R13" s="226"/>
    </row>
    <row r="14" spans="1:18" x14ac:dyDescent="0.25">
      <c r="A14" s="38"/>
      <c r="B14" s="99"/>
      <c r="C14" s="39"/>
      <c r="D14" s="41"/>
      <c r="E14" s="42"/>
      <c r="F14" s="43"/>
      <c r="G14" s="40"/>
      <c r="H14" s="39"/>
      <c r="I14" s="39"/>
      <c r="J14" s="39"/>
      <c r="K14" s="38"/>
      <c r="L14" s="38"/>
      <c r="M14" s="39"/>
      <c r="N14" s="40"/>
      <c r="O14" s="40"/>
      <c r="P14" s="40"/>
      <c r="Q14" s="39"/>
      <c r="R14" s="39"/>
    </row>
    <row r="15" spans="1:18" ht="15.75" thickBot="1" x14ac:dyDescent="0.3"/>
    <row r="16" spans="1:18" ht="15.75" thickBot="1" x14ac:dyDescent="0.3">
      <c r="B16" s="194" t="s">
        <v>96</v>
      </c>
      <c r="C16" s="194" t="s">
        <v>97</v>
      </c>
      <c r="D16" s="5"/>
      <c r="E16" s="230" t="s">
        <v>98</v>
      </c>
      <c r="F16" s="231"/>
      <c r="G16" s="231"/>
      <c r="H16" s="231"/>
      <c r="I16" s="231"/>
      <c r="J16" s="231"/>
      <c r="K16" s="5"/>
      <c r="L16" s="230" t="s">
        <v>99</v>
      </c>
      <c r="M16" s="231"/>
      <c r="N16" s="231"/>
      <c r="O16" s="231"/>
      <c r="P16" s="231"/>
      <c r="Q16" s="232"/>
    </row>
    <row r="17" spans="2:18" ht="60.75" thickBot="1" x14ac:dyDescent="0.3">
      <c r="B17" s="91" t="s">
        <v>28</v>
      </c>
      <c r="C17" s="103" t="s">
        <v>0</v>
      </c>
      <c r="D17" s="57" t="s">
        <v>24</v>
      </c>
      <c r="E17" s="107" t="s">
        <v>16</v>
      </c>
      <c r="F17" s="107" t="s">
        <v>13</v>
      </c>
      <c r="G17" s="108" t="s">
        <v>14</v>
      </c>
      <c r="H17" s="107" t="s">
        <v>18</v>
      </c>
      <c r="I17" s="107" t="s">
        <v>2</v>
      </c>
      <c r="J17" s="109" t="s">
        <v>3</v>
      </c>
      <c r="K17" s="6" t="s">
        <v>22</v>
      </c>
      <c r="L17" s="104" t="s">
        <v>48</v>
      </c>
      <c r="M17" s="104" t="s">
        <v>7</v>
      </c>
      <c r="N17" s="105" t="s">
        <v>8</v>
      </c>
      <c r="O17" s="104" t="s">
        <v>35</v>
      </c>
      <c r="P17" s="104" t="s">
        <v>30</v>
      </c>
      <c r="Q17" s="106" t="s">
        <v>31</v>
      </c>
      <c r="R17" s="224" t="s">
        <v>26</v>
      </c>
    </row>
    <row r="18" spans="2:18" x14ac:dyDescent="0.25">
      <c r="B18" s="94" t="s">
        <v>1</v>
      </c>
      <c r="C18" s="58">
        <v>8465.7508678993163</v>
      </c>
      <c r="D18" s="60">
        <f>(K18*I6)</f>
        <v>297.67169999999999</v>
      </c>
      <c r="E18" s="50">
        <f>F18*24</f>
        <v>682.55739739311332</v>
      </c>
      <c r="F18" s="51">
        <f>C18/D18</f>
        <v>28.439891558046387</v>
      </c>
      <c r="G18" s="62">
        <f>F18/60</f>
        <v>0.47399819263410647</v>
      </c>
      <c r="H18" s="56">
        <f>I18*24</f>
        <v>28667.410690510762</v>
      </c>
      <c r="I18" s="53">
        <f>F18*42</f>
        <v>1194.4754454379483</v>
      </c>
      <c r="J18" s="63">
        <f>I18/60</f>
        <v>19.907924090632473</v>
      </c>
      <c r="K18" s="7">
        <v>350.202</v>
      </c>
      <c r="L18" s="50">
        <f>M18*24</f>
        <v>580.17378778414627</v>
      </c>
      <c r="M18" s="51">
        <f>C18/K18</f>
        <v>24.173907824339427</v>
      </c>
      <c r="N18" s="62">
        <f>M18/60</f>
        <v>0.40289846373899046</v>
      </c>
      <c r="O18" s="69">
        <f>P18*24</f>
        <v>24367.299086934141</v>
      </c>
      <c r="P18" s="53">
        <f>M18*42</f>
        <v>1015.3041286222559</v>
      </c>
      <c r="Q18" s="63">
        <f>P18/60</f>
        <v>16.921735477037597</v>
      </c>
      <c r="R18" s="225"/>
    </row>
    <row r="19" spans="2:18" x14ac:dyDescent="0.25">
      <c r="B19" s="95" t="s">
        <v>19</v>
      </c>
      <c r="C19" s="8">
        <v>4232.8754339496581</v>
      </c>
      <c r="D19" s="13">
        <f>(K19*I6)</f>
        <v>297.67173902021483</v>
      </c>
      <c r="E19" s="14">
        <f>F19*24</f>
        <v>341.27865396013596</v>
      </c>
      <c r="F19" s="11">
        <f>C19/D19</f>
        <v>14.219943915005665</v>
      </c>
      <c r="G19" s="10">
        <f>F19/60</f>
        <v>0.23699906525009443</v>
      </c>
      <c r="H19" s="16">
        <f>I19*24</f>
        <v>14333.703466325709</v>
      </c>
      <c r="I19" s="28">
        <f>F19*42</f>
        <v>597.23764443023788</v>
      </c>
      <c r="J19" s="29">
        <f>I19/60</f>
        <v>9.9539607405039643</v>
      </c>
      <c r="K19" s="7">
        <v>350.20204590613508</v>
      </c>
      <c r="L19" s="50">
        <f t="shared" ref="L19:L21" si="1">M19*24</f>
        <v>290.08685586611557</v>
      </c>
      <c r="M19" s="11">
        <f>C19/K19</f>
        <v>12.086952327754815</v>
      </c>
      <c r="N19" s="10">
        <f>M19/60</f>
        <v>0.20144920546258024</v>
      </c>
      <c r="O19" s="56">
        <f>P19*24</f>
        <v>12183.647946376856</v>
      </c>
      <c r="P19" s="28">
        <f>M19*42</f>
        <v>507.65199776570228</v>
      </c>
      <c r="Q19" s="12">
        <f>P19/60</f>
        <v>8.4608666294283719</v>
      </c>
      <c r="R19" s="225"/>
    </row>
    <row r="20" spans="2:18" x14ac:dyDescent="0.25">
      <c r="B20" s="95" t="s">
        <v>20</v>
      </c>
      <c r="C20" s="8">
        <v>423.28754339496578</v>
      </c>
      <c r="D20" s="13">
        <f>(K20*I6)</f>
        <v>297.67169999999999</v>
      </c>
      <c r="E20" s="17">
        <f>F20*24</f>
        <v>34.127869869655662</v>
      </c>
      <c r="F20" s="9">
        <f>C20/D20</f>
        <v>1.4219945779023193</v>
      </c>
      <c r="G20" s="10">
        <f>F20/60</f>
        <v>2.3699909631705322E-2</v>
      </c>
      <c r="H20" s="16">
        <f>I20*24</f>
        <v>1433.3705345255378</v>
      </c>
      <c r="I20" s="11">
        <f>F20*42</f>
        <v>59.72377227189741</v>
      </c>
      <c r="J20" s="12">
        <f>I20/60</f>
        <v>0.99539620453162347</v>
      </c>
      <c r="K20" s="7">
        <v>350.202</v>
      </c>
      <c r="L20" s="84">
        <f t="shared" si="1"/>
        <v>29.008689389207312</v>
      </c>
      <c r="M20" s="9">
        <f>C20/K20</f>
        <v>1.2086953912169713</v>
      </c>
      <c r="N20" s="10">
        <f>M20/60</f>
        <v>2.0144923186949524E-2</v>
      </c>
      <c r="O20" s="56">
        <f>P20*24</f>
        <v>1218.364954346707</v>
      </c>
      <c r="P20" s="11">
        <f>M20*42</f>
        <v>50.765206431112794</v>
      </c>
      <c r="Q20" s="86">
        <f>P20/60</f>
        <v>0.84608677385187991</v>
      </c>
      <c r="R20" s="225"/>
    </row>
    <row r="21" spans="2:18" ht="15.75" thickBot="1" x14ac:dyDescent="0.3">
      <c r="B21" s="96" t="s">
        <v>53</v>
      </c>
      <c r="C21" s="19">
        <v>169.31501735798631</v>
      </c>
      <c r="D21" s="23">
        <f>(K21*I6)</f>
        <v>297.67169999999999</v>
      </c>
      <c r="E21" s="44">
        <f>F21*24</f>
        <v>13.651147947862263</v>
      </c>
      <c r="F21" s="35">
        <f>C21/D21</f>
        <v>0.56879783116092764</v>
      </c>
      <c r="G21" s="21">
        <f>F21/60</f>
        <v>9.4799638526821273E-3</v>
      </c>
      <c r="H21" s="25">
        <f>I21*24</f>
        <v>573.34821381021516</v>
      </c>
      <c r="I21" s="36">
        <f>F21*42</f>
        <v>23.889508908758962</v>
      </c>
      <c r="J21" s="87">
        <f>I21/60</f>
        <v>0.3981584818126494</v>
      </c>
      <c r="K21" s="18">
        <v>350.202</v>
      </c>
      <c r="L21" s="101">
        <f t="shared" si="1"/>
        <v>11.603475755682924</v>
      </c>
      <c r="M21" s="35">
        <f>C21/K21</f>
        <v>0.48347815648678849</v>
      </c>
      <c r="N21" s="21">
        <f>M21/60</f>
        <v>8.0579692747798082E-3</v>
      </c>
      <c r="O21" s="72">
        <f>P21*24</f>
        <v>487.34598173868278</v>
      </c>
      <c r="P21" s="36">
        <f>M21*42</f>
        <v>20.306082572445117</v>
      </c>
      <c r="Q21" s="87">
        <f>P21/60</f>
        <v>0.33843470954075194</v>
      </c>
      <c r="R21" s="226"/>
    </row>
    <row r="23" spans="2:18" ht="15.75" thickBot="1" x14ac:dyDescent="0.3"/>
    <row r="24" spans="2:18" ht="15.75" thickBot="1" x14ac:dyDescent="0.3">
      <c r="B24" s="194" t="s">
        <v>96</v>
      </c>
      <c r="C24" s="194" t="s">
        <v>97</v>
      </c>
      <c r="D24" s="5"/>
      <c r="E24" s="230" t="s">
        <v>98</v>
      </c>
      <c r="F24" s="231"/>
      <c r="G24" s="231"/>
      <c r="H24" s="231"/>
      <c r="I24" s="231"/>
      <c r="J24" s="231"/>
      <c r="K24" s="5"/>
      <c r="L24" s="230" t="s">
        <v>99</v>
      </c>
      <c r="M24" s="231"/>
      <c r="N24" s="231"/>
      <c r="O24" s="231"/>
      <c r="P24" s="231"/>
      <c r="Q24" s="232"/>
    </row>
    <row r="25" spans="2:18" ht="60.75" thickBot="1" x14ac:dyDescent="0.3">
      <c r="B25" s="91" t="s">
        <v>29</v>
      </c>
      <c r="C25" s="103" t="s">
        <v>0</v>
      </c>
      <c r="D25" s="57" t="s">
        <v>24</v>
      </c>
      <c r="E25" s="107" t="s">
        <v>16</v>
      </c>
      <c r="F25" s="107" t="s">
        <v>13</v>
      </c>
      <c r="G25" s="108" t="s">
        <v>14</v>
      </c>
      <c r="H25" s="107" t="s">
        <v>18</v>
      </c>
      <c r="I25" s="107" t="s">
        <v>2</v>
      </c>
      <c r="J25" s="109" t="s">
        <v>3</v>
      </c>
      <c r="K25" s="6" t="s">
        <v>22</v>
      </c>
      <c r="L25" s="104" t="s">
        <v>48</v>
      </c>
      <c r="M25" s="104" t="s">
        <v>7</v>
      </c>
      <c r="N25" s="105" t="s">
        <v>8</v>
      </c>
      <c r="O25" s="104" t="s">
        <v>35</v>
      </c>
      <c r="P25" s="104" t="s">
        <v>30</v>
      </c>
      <c r="Q25" s="106" t="s">
        <v>31</v>
      </c>
      <c r="R25" s="224" t="s">
        <v>26</v>
      </c>
    </row>
    <row r="26" spans="2:18" x14ac:dyDescent="0.25">
      <c r="B26" s="94" t="s">
        <v>1</v>
      </c>
      <c r="C26" s="58">
        <v>21164.377169748288</v>
      </c>
      <c r="D26" s="60">
        <f>(K26*I6)</f>
        <v>297.67169999999999</v>
      </c>
      <c r="E26" s="50">
        <f>F26*24</f>
        <v>1706.393493482783</v>
      </c>
      <c r="F26" s="51">
        <f>C26/D26</f>
        <v>71.099728895115959</v>
      </c>
      <c r="G26" s="52">
        <f>F26/60</f>
        <v>1.1849954815852659</v>
      </c>
      <c r="H26" s="56">
        <f>I26*24</f>
        <v>71668.52672627689</v>
      </c>
      <c r="I26" s="53">
        <f>F26*42</f>
        <v>2986.1886135948703</v>
      </c>
      <c r="J26" s="63">
        <f>I26/60</f>
        <v>49.769810226581171</v>
      </c>
      <c r="K26" s="7">
        <v>350.202</v>
      </c>
      <c r="L26" s="50">
        <f>M26*24</f>
        <v>1450.4344694603656</v>
      </c>
      <c r="M26" s="51">
        <f>C26/K26</f>
        <v>60.434769560848565</v>
      </c>
      <c r="N26" s="52">
        <f>M26/60</f>
        <v>1.0072461593474762</v>
      </c>
      <c r="O26" s="69">
        <f>P26*24</f>
        <v>60918.247717335355</v>
      </c>
      <c r="P26" s="53">
        <f>M26*42</f>
        <v>2538.2603215556396</v>
      </c>
      <c r="Q26" s="63">
        <f>P26/60</f>
        <v>42.304338692593994</v>
      </c>
      <c r="R26" s="225"/>
    </row>
    <row r="27" spans="2:18" x14ac:dyDescent="0.25">
      <c r="B27" s="95" t="s">
        <v>19</v>
      </c>
      <c r="C27" s="8">
        <v>10582.188584874144</v>
      </c>
      <c r="D27" s="13">
        <f>(K27*I6)</f>
        <v>297.67173902021483</v>
      </c>
      <c r="E27" s="14">
        <f>F27*24</f>
        <v>853.19663490033986</v>
      </c>
      <c r="F27" s="11">
        <f>C27/D27</f>
        <v>35.549859787514158</v>
      </c>
      <c r="G27" s="10">
        <f>F27/60</f>
        <v>0.592497663125236</v>
      </c>
      <c r="H27" s="16">
        <f>I27*24</f>
        <v>35834.258665814268</v>
      </c>
      <c r="I27" s="28">
        <f>F27*42</f>
        <v>1493.0941110755946</v>
      </c>
      <c r="J27" s="29">
        <f>I27/60</f>
        <v>24.884901851259908</v>
      </c>
      <c r="K27" s="7">
        <v>350.20204590613508</v>
      </c>
      <c r="L27" s="50">
        <f t="shared" ref="L27:L29" si="2">M27*24</f>
        <v>725.21713966528887</v>
      </c>
      <c r="M27" s="11">
        <f>C27/K27</f>
        <v>30.217380819387035</v>
      </c>
      <c r="N27" s="10">
        <f>M27/60</f>
        <v>0.50362301365645057</v>
      </c>
      <c r="O27" s="56">
        <f>P27*24</f>
        <v>30459.119865942128</v>
      </c>
      <c r="P27" s="28">
        <f>M27*42</f>
        <v>1269.1299944142554</v>
      </c>
      <c r="Q27" s="12">
        <f>P27/60</f>
        <v>21.152166573570923</v>
      </c>
      <c r="R27" s="225"/>
    </row>
    <row r="28" spans="2:18" x14ac:dyDescent="0.25">
      <c r="B28" s="95" t="s">
        <v>20</v>
      </c>
      <c r="C28" s="8">
        <v>1058.2188584874145</v>
      </c>
      <c r="D28" s="13">
        <f>(K28*I6)</f>
        <v>297.67169999999999</v>
      </c>
      <c r="E28" s="17">
        <f>F28*24</f>
        <v>85.319674674139165</v>
      </c>
      <c r="F28" s="9">
        <f>C28/D28</f>
        <v>3.5549864447557984</v>
      </c>
      <c r="G28" s="10">
        <f>F28/60</f>
        <v>5.9249774079263309E-2</v>
      </c>
      <c r="H28" s="16">
        <f>I28*24</f>
        <v>3583.4263363138452</v>
      </c>
      <c r="I28" s="28">
        <f>F28*42</f>
        <v>149.30943067974354</v>
      </c>
      <c r="J28" s="12">
        <f>I28/60</f>
        <v>2.4884905113290592</v>
      </c>
      <c r="K28" s="7">
        <v>350.202</v>
      </c>
      <c r="L28" s="84">
        <f t="shared" si="2"/>
        <v>72.521723473018284</v>
      </c>
      <c r="M28" s="9">
        <f>C28/K28</f>
        <v>3.0217384780424283</v>
      </c>
      <c r="N28" s="10">
        <f>M28/60</f>
        <v>5.0362307967373808E-2</v>
      </c>
      <c r="O28" s="56">
        <f>P28*24</f>
        <v>3045.9123858667676</v>
      </c>
      <c r="P28" s="11">
        <f>M28*42</f>
        <v>126.91301607778199</v>
      </c>
      <c r="Q28" s="12">
        <f>P28/60</f>
        <v>2.1152169346296996</v>
      </c>
      <c r="R28" s="225"/>
    </row>
    <row r="29" spans="2:18" ht="15.75" thickBot="1" x14ac:dyDescent="0.3">
      <c r="B29" s="96" t="s">
        <v>53</v>
      </c>
      <c r="C29" s="19">
        <v>423.28754339496578</v>
      </c>
      <c r="D29" s="23">
        <f>(K29*I6)</f>
        <v>297.67169999999999</v>
      </c>
      <c r="E29" s="44">
        <f>F29*24</f>
        <v>34.127869869655662</v>
      </c>
      <c r="F29" s="20">
        <f>C29/D29</f>
        <v>1.4219945779023193</v>
      </c>
      <c r="G29" s="21">
        <f>F29/60</f>
        <v>2.3699909631705322E-2</v>
      </c>
      <c r="H29" s="25">
        <f>I29*24</f>
        <v>1433.3705345255378</v>
      </c>
      <c r="I29" s="36">
        <f>F29*42</f>
        <v>59.72377227189741</v>
      </c>
      <c r="J29" s="22">
        <f>I29/60</f>
        <v>0.99539620453162347</v>
      </c>
      <c r="K29" s="18">
        <v>350.202</v>
      </c>
      <c r="L29" s="101">
        <f t="shared" si="2"/>
        <v>29.008689389207312</v>
      </c>
      <c r="M29" s="20">
        <f>C29/K29</f>
        <v>1.2086953912169713</v>
      </c>
      <c r="N29" s="21">
        <f>M29/60</f>
        <v>2.0144923186949524E-2</v>
      </c>
      <c r="O29" s="72">
        <f>P29*24</f>
        <v>1218.364954346707</v>
      </c>
      <c r="P29" s="36">
        <f>M29*42</f>
        <v>50.765206431112794</v>
      </c>
      <c r="Q29" s="87">
        <f>P29/60</f>
        <v>0.84608677385187991</v>
      </c>
      <c r="R29" s="226"/>
    </row>
    <row r="31" spans="2:18" ht="15.75" thickBot="1" x14ac:dyDescent="0.3"/>
    <row r="32" spans="2:18" ht="15.75" thickBot="1" x14ac:dyDescent="0.3">
      <c r="B32" s="194" t="s">
        <v>96</v>
      </c>
      <c r="C32" s="194" t="s">
        <v>97</v>
      </c>
      <c r="D32" s="5"/>
      <c r="E32" s="230" t="s">
        <v>98</v>
      </c>
      <c r="F32" s="231"/>
      <c r="G32" s="231"/>
      <c r="H32" s="231"/>
      <c r="I32" s="231"/>
      <c r="J32" s="231"/>
      <c r="K32" s="5"/>
      <c r="L32" s="230" t="s">
        <v>99</v>
      </c>
      <c r="M32" s="231"/>
      <c r="N32" s="231"/>
      <c r="O32" s="231"/>
      <c r="P32" s="231"/>
      <c r="Q32" s="232"/>
    </row>
    <row r="33" spans="2:18" ht="60.75" thickBot="1" x14ac:dyDescent="0.3">
      <c r="B33" s="91" t="s">
        <v>32</v>
      </c>
      <c r="C33" s="103" t="s">
        <v>0</v>
      </c>
      <c r="D33" s="57" t="s">
        <v>24</v>
      </c>
      <c r="E33" s="107" t="s">
        <v>16</v>
      </c>
      <c r="F33" s="107" t="s">
        <v>13</v>
      </c>
      <c r="G33" s="108" t="s">
        <v>14</v>
      </c>
      <c r="H33" s="107" t="s">
        <v>18</v>
      </c>
      <c r="I33" s="107" t="s">
        <v>2</v>
      </c>
      <c r="J33" s="109" t="s">
        <v>3</v>
      </c>
      <c r="K33" s="6" t="s">
        <v>22</v>
      </c>
      <c r="L33" s="104" t="s">
        <v>48</v>
      </c>
      <c r="M33" s="104" t="s">
        <v>7</v>
      </c>
      <c r="N33" s="105" t="s">
        <v>8</v>
      </c>
      <c r="O33" s="104" t="s">
        <v>35</v>
      </c>
      <c r="P33" s="104" t="s">
        <v>30</v>
      </c>
      <c r="Q33" s="106" t="s">
        <v>31</v>
      </c>
      <c r="R33" s="224" t="s">
        <v>26</v>
      </c>
    </row>
    <row r="34" spans="2:18" x14ac:dyDescent="0.25">
      <c r="B34" s="94" t="s">
        <v>1</v>
      </c>
      <c r="C34" s="58">
        <v>63493.131509244864</v>
      </c>
      <c r="D34" s="60">
        <f>(K34*I6)</f>
        <v>297.67169999999999</v>
      </c>
      <c r="E34" s="50">
        <f>F34*24</f>
        <v>5119.180480448349</v>
      </c>
      <c r="F34" s="53">
        <f>C34/D34</f>
        <v>213.29918668534788</v>
      </c>
      <c r="G34" s="52">
        <f>F34/60</f>
        <v>3.5549864447557979</v>
      </c>
      <c r="H34" s="56">
        <f>I34*24</f>
        <v>215005.58017883066</v>
      </c>
      <c r="I34" s="53">
        <f>F34*42</f>
        <v>8958.5658407846113</v>
      </c>
      <c r="J34" s="54">
        <f>I34/60</f>
        <v>149.30943067974351</v>
      </c>
      <c r="K34" s="7">
        <v>350.202</v>
      </c>
      <c r="L34" s="50">
        <f>M34*24</f>
        <v>4351.3034083810962</v>
      </c>
      <c r="M34" s="53">
        <f>C34/K34</f>
        <v>181.3043086825457</v>
      </c>
      <c r="N34" s="52">
        <f>M34/60</f>
        <v>3.0217384780424283</v>
      </c>
      <c r="O34" s="69">
        <f>P34*24</f>
        <v>182754.74315200606</v>
      </c>
      <c r="P34" s="53">
        <f>M34*42</f>
        <v>7614.7809646669193</v>
      </c>
      <c r="Q34" s="54">
        <f>P34/60</f>
        <v>126.91301607778199</v>
      </c>
      <c r="R34" s="225"/>
    </row>
    <row r="35" spans="2:18" x14ac:dyDescent="0.25">
      <c r="B35" s="95" t="s">
        <v>19</v>
      </c>
      <c r="C35" s="8">
        <v>31746.565754622432</v>
      </c>
      <c r="D35" s="13">
        <f>(K35*I6)</f>
        <v>297.67173902021483</v>
      </c>
      <c r="E35" s="14">
        <f>F35*24</f>
        <v>2559.5899047010193</v>
      </c>
      <c r="F35" s="28">
        <f>C35/D35</f>
        <v>106.64957936254247</v>
      </c>
      <c r="G35" s="15">
        <f>F35/60</f>
        <v>1.7774929893757079</v>
      </c>
      <c r="H35" s="16">
        <f>I35*24</f>
        <v>107502.7759974428</v>
      </c>
      <c r="I35" s="28">
        <f>F35*42</f>
        <v>4479.2823332267835</v>
      </c>
      <c r="J35" s="29">
        <f>I35/60</f>
        <v>74.654705553779721</v>
      </c>
      <c r="K35" s="7">
        <v>350.20204590613508</v>
      </c>
      <c r="L35" s="50">
        <f t="shared" ref="L35:L37" si="3">M35*24</f>
        <v>2175.6514189958666</v>
      </c>
      <c r="M35" s="11">
        <f>C35/K35</f>
        <v>90.652142458161109</v>
      </c>
      <c r="N35" s="15">
        <f>M35/60</f>
        <v>1.5108690409693517</v>
      </c>
      <c r="O35" s="56">
        <f>P35*24</f>
        <v>91377.359597826391</v>
      </c>
      <c r="P35" s="28">
        <f>M35*42</f>
        <v>3807.3899832427664</v>
      </c>
      <c r="Q35" s="29">
        <f>P35/60</f>
        <v>63.456499720712777</v>
      </c>
      <c r="R35" s="225"/>
    </row>
    <row r="36" spans="2:18" x14ac:dyDescent="0.25">
      <c r="B36" s="95" t="s">
        <v>20</v>
      </c>
      <c r="C36" s="8">
        <v>3174.6565754622434</v>
      </c>
      <c r="D36" s="13">
        <f>(K36*I6)</f>
        <v>297.67169999999999</v>
      </c>
      <c r="E36" s="14">
        <f>F36*24</f>
        <v>255.95902402241745</v>
      </c>
      <c r="F36" s="11">
        <f>C36/D36</f>
        <v>10.664959334267394</v>
      </c>
      <c r="G36" s="10">
        <f>F36/60</f>
        <v>0.17774932223778989</v>
      </c>
      <c r="H36" s="16">
        <f>I36*24</f>
        <v>10750.279008941532</v>
      </c>
      <c r="I36" s="28">
        <f>F36*42</f>
        <v>447.92829203923054</v>
      </c>
      <c r="J36" s="12">
        <f>I36/60</f>
        <v>7.4654715339871753</v>
      </c>
      <c r="K36" s="7">
        <v>350.202</v>
      </c>
      <c r="L36" s="50">
        <f t="shared" si="3"/>
        <v>217.56517041905485</v>
      </c>
      <c r="M36" s="9">
        <f>C36/K36</f>
        <v>9.0652154341272855</v>
      </c>
      <c r="N36" s="10">
        <f>M36/60</f>
        <v>0.15108692390212142</v>
      </c>
      <c r="O36" s="56">
        <f>P36*24</f>
        <v>9137.7371576003043</v>
      </c>
      <c r="P36" s="28">
        <f>M36*42</f>
        <v>380.73904823334601</v>
      </c>
      <c r="Q36" s="12">
        <f>P36/60</f>
        <v>6.3456508038891002</v>
      </c>
      <c r="R36" s="225"/>
    </row>
    <row r="37" spans="2:18" ht="15.75" thickBot="1" x14ac:dyDescent="0.3">
      <c r="B37" s="96" t="s">
        <v>53</v>
      </c>
      <c r="C37" s="19">
        <v>1269.8626301848974</v>
      </c>
      <c r="D37" s="23">
        <f>(K37*I6)</f>
        <v>297.67169999999999</v>
      </c>
      <c r="E37" s="44">
        <f>F37*24</f>
        <v>102.38360960896699</v>
      </c>
      <c r="F37" s="20">
        <f>C37/D37</f>
        <v>4.2659837337069577</v>
      </c>
      <c r="G37" s="21">
        <f>F37/60</f>
        <v>7.1099728895115968E-2</v>
      </c>
      <c r="H37" s="25">
        <f>I37*24</f>
        <v>4300.1116035766136</v>
      </c>
      <c r="I37" s="46">
        <f>F37*42</f>
        <v>179.17131681569222</v>
      </c>
      <c r="J37" s="22">
        <f>I37/60</f>
        <v>2.9861886135948703</v>
      </c>
      <c r="K37" s="18">
        <v>350.202</v>
      </c>
      <c r="L37" s="101">
        <f t="shared" si="3"/>
        <v>87.026068167621929</v>
      </c>
      <c r="M37" s="20">
        <f>C37/K37</f>
        <v>3.626086173650914</v>
      </c>
      <c r="N37" s="21">
        <f>M37/60</f>
        <v>6.0434769560848568E-2</v>
      </c>
      <c r="O37" s="72">
        <f>P37*24</f>
        <v>3655.0948630401208</v>
      </c>
      <c r="P37" s="46">
        <f>M37*42</f>
        <v>152.29561929333838</v>
      </c>
      <c r="Q37" s="22">
        <f>P37/60</f>
        <v>2.5382603215556396</v>
      </c>
      <c r="R37" s="226"/>
    </row>
    <row r="39" spans="2:18" ht="15.75" thickBot="1" x14ac:dyDescent="0.3"/>
    <row r="40" spans="2:18" ht="15.75" thickBot="1" x14ac:dyDescent="0.3">
      <c r="B40" s="194" t="s">
        <v>96</v>
      </c>
      <c r="C40" s="194" t="s">
        <v>97</v>
      </c>
      <c r="D40" s="5"/>
      <c r="E40" s="230" t="s">
        <v>98</v>
      </c>
      <c r="F40" s="231"/>
      <c r="G40" s="231"/>
      <c r="H40" s="231"/>
      <c r="I40" s="231"/>
      <c r="J40" s="231"/>
      <c r="K40" s="5"/>
      <c r="L40" s="230" t="s">
        <v>99</v>
      </c>
      <c r="M40" s="231"/>
      <c r="N40" s="231"/>
      <c r="O40" s="231"/>
      <c r="P40" s="231"/>
      <c r="Q40" s="232"/>
    </row>
    <row r="41" spans="2:18" ht="60.75" thickBot="1" x14ac:dyDescent="0.3">
      <c r="B41" s="91" t="s">
        <v>34</v>
      </c>
      <c r="C41" s="103" t="s">
        <v>0</v>
      </c>
      <c r="D41" s="57" t="s">
        <v>24</v>
      </c>
      <c r="E41" s="107" t="s">
        <v>16</v>
      </c>
      <c r="F41" s="107" t="s">
        <v>13</v>
      </c>
      <c r="G41" s="108" t="s">
        <v>14</v>
      </c>
      <c r="H41" s="107" t="s">
        <v>18</v>
      </c>
      <c r="I41" s="107" t="s">
        <v>2</v>
      </c>
      <c r="J41" s="109" t="s">
        <v>3</v>
      </c>
      <c r="K41" s="6" t="s">
        <v>22</v>
      </c>
      <c r="L41" s="104" t="s">
        <v>48</v>
      </c>
      <c r="M41" s="104" t="s">
        <v>7</v>
      </c>
      <c r="N41" s="105" t="s">
        <v>8</v>
      </c>
      <c r="O41" s="104" t="s">
        <v>35</v>
      </c>
      <c r="P41" s="104" t="s">
        <v>30</v>
      </c>
      <c r="Q41" s="106" t="s">
        <v>31</v>
      </c>
      <c r="R41" s="224" t="s">
        <v>26</v>
      </c>
    </row>
    <row r="42" spans="2:18" x14ac:dyDescent="0.25">
      <c r="B42" s="94" t="s">
        <v>1</v>
      </c>
      <c r="C42" s="58">
        <v>211643.77169748288</v>
      </c>
      <c r="D42" s="60">
        <f>(K42*I6)</f>
        <v>297.67169999999999</v>
      </c>
      <c r="E42" s="50">
        <f>F42*24</f>
        <v>17063.93493482783</v>
      </c>
      <c r="F42" s="53">
        <f>C42/D42</f>
        <v>710.99728895115959</v>
      </c>
      <c r="G42" s="59">
        <f>F42/60</f>
        <v>11.84995481585266</v>
      </c>
      <c r="H42" s="56">
        <f>I42*24</f>
        <v>716685.26726276882</v>
      </c>
      <c r="I42" s="53">
        <f>F42*42</f>
        <v>29861.886135948702</v>
      </c>
      <c r="J42" s="54">
        <f>I42/60</f>
        <v>497.69810226581171</v>
      </c>
      <c r="K42" s="7">
        <v>350.202</v>
      </c>
      <c r="L42" s="50">
        <f>M42*24</f>
        <v>14504.344694603657</v>
      </c>
      <c r="M42" s="53">
        <f>C42/K42</f>
        <v>604.34769560848565</v>
      </c>
      <c r="N42" s="59">
        <f>M42/60</f>
        <v>10.072461593474761</v>
      </c>
      <c r="O42" s="69">
        <f>P42*24</f>
        <v>609182.47717335355</v>
      </c>
      <c r="P42" s="53">
        <f>M42*42</f>
        <v>25382.603215556399</v>
      </c>
      <c r="Q42" s="54">
        <f>P42/60</f>
        <v>423.04338692593996</v>
      </c>
      <c r="R42" s="225"/>
    </row>
    <row r="43" spans="2:18" x14ac:dyDescent="0.25">
      <c r="B43" s="95" t="s">
        <v>19</v>
      </c>
      <c r="C43" s="8">
        <v>105821.88584874144</v>
      </c>
      <c r="D43" s="13">
        <f>(K43*I6)</f>
        <v>297.67173902021483</v>
      </c>
      <c r="E43" s="14">
        <f>F43*24</f>
        <v>8531.9663490033981</v>
      </c>
      <c r="F43" s="28">
        <f>C43/D43</f>
        <v>355.49859787514157</v>
      </c>
      <c r="G43" s="15">
        <f>F43/60</f>
        <v>5.9249766312523597</v>
      </c>
      <c r="H43" s="16">
        <f>I43*24</f>
        <v>358342.58665814274</v>
      </c>
      <c r="I43" s="28">
        <f>F43*42</f>
        <v>14930.941110755946</v>
      </c>
      <c r="J43" s="47">
        <f>I43/60</f>
        <v>248.84901851259912</v>
      </c>
      <c r="K43" s="7">
        <v>350.20204590613508</v>
      </c>
      <c r="L43" s="50">
        <f t="shared" ref="L43:L45" si="4">M43*24</f>
        <v>7252.1713966528878</v>
      </c>
      <c r="M43" s="28">
        <f>C43/K43</f>
        <v>302.17380819387034</v>
      </c>
      <c r="N43" s="15">
        <f>M43/60</f>
        <v>5.0362301365645061</v>
      </c>
      <c r="O43" s="56">
        <f>P43*24</f>
        <v>304591.19865942129</v>
      </c>
      <c r="P43" s="28">
        <f>M43*42</f>
        <v>12691.299944142555</v>
      </c>
      <c r="Q43" s="47">
        <f>P43/60</f>
        <v>211.52166573570923</v>
      </c>
      <c r="R43" s="225"/>
    </row>
    <row r="44" spans="2:18" x14ac:dyDescent="0.25">
      <c r="B44" s="95" t="s">
        <v>20</v>
      </c>
      <c r="C44" s="8">
        <v>10582.188584874144</v>
      </c>
      <c r="D44" s="13">
        <f>(K44*I6)</f>
        <v>297.67169999999999</v>
      </c>
      <c r="E44" s="14">
        <f>F44*24</f>
        <v>853.19674674139151</v>
      </c>
      <c r="F44" s="11">
        <f>C44/D44</f>
        <v>35.549864447557979</v>
      </c>
      <c r="G44" s="10">
        <f>F44/60</f>
        <v>0.59249774079263295</v>
      </c>
      <c r="H44" s="16">
        <f>I44*24</f>
        <v>35834.263363138445</v>
      </c>
      <c r="I44" s="28">
        <f>F44*42</f>
        <v>1493.0943067974351</v>
      </c>
      <c r="J44" s="29">
        <f>I44/60</f>
        <v>24.884905113290586</v>
      </c>
      <c r="K44" s="7">
        <v>350.202</v>
      </c>
      <c r="L44" s="50">
        <f t="shared" si="4"/>
        <v>725.21723473018278</v>
      </c>
      <c r="M44" s="11">
        <f>C44/K44</f>
        <v>30.217384780424283</v>
      </c>
      <c r="N44" s="10">
        <f>M44/60</f>
        <v>0.50362307967373809</v>
      </c>
      <c r="O44" s="56">
        <f>P44*24</f>
        <v>30459.123858667677</v>
      </c>
      <c r="P44" s="28">
        <f>M44*42</f>
        <v>1269.1301607778198</v>
      </c>
      <c r="Q44" s="29">
        <f>P44/60</f>
        <v>21.152169346296997</v>
      </c>
      <c r="R44" s="225"/>
    </row>
    <row r="45" spans="2:18" ht="15.75" thickBot="1" x14ac:dyDescent="0.3">
      <c r="B45" s="96" t="s">
        <v>53</v>
      </c>
      <c r="C45" s="19">
        <v>4232.8754339496581</v>
      </c>
      <c r="D45" s="23">
        <f>(K45*I6)</f>
        <v>297.67169999999999</v>
      </c>
      <c r="E45" s="34">
        <f>F45*24</f>
        <v>341.27869869655666</v>
      </c>
      <c r="F45" s="36">
        <f>C45/D45</f>
        <v>14.219945779023194</v>
      </c>
      <c r="G45" s="21">
        <f>F45/60</f>
        <v>0.23699909631705324</v>
      </c>
      <c r="H45" s="25">
        <f>I45*24</f>
        <v>14333.705345255381</v>
      </c>
      <c r="I45" s="46">
        <f>F45*42</f>
        <v>597.23772271897417</v>
      </c>
      <c r="J45" s="48">
        <f>I45/60</f>
        <v>9.9539620453162367</v>
      </c>
      <c r="K45" s="18">
        <v>350.202</v>
      </c>
      <c r="L45" s="85">
        <f t="shared" si="4"/>
        <v>290.08689389207314</v>
      </c>
      <c r="M45" s="36">
        <f>C45/K45</f>
        <v>12.086953912169713</v>
      </c>
      <c r="N45" s="21">
        <f>M45/60</f>
        <v>0.20144923186949523</v>
      </c>
      <c r="O45" s="72">
        <f>P45*24</f>
        <v>12183.649543467071</v>
      </c>
      <c r="P45" s="46">
        <f>M45*42</f>
        <v>507.65206431112796</v>
      </c>
      <c r="Q45" s="22">
        <f>P45/60</f>
        <v>8.4608677385187985</v>
      </c>
      <c r="R45" s="226"/>
    </row>
    <row r="46" spans="2:18" x14ac:dyDescent="0.25">
      <c r="B46" s="99"/>
      <c r="C46" s="39"/>
      <c r="D46" s="41"/>
      <c r="E46" s="41"/>
      <c r="F46" s="40"/>
      <c r="G46" s="74"/>
      <c r="H46" s="39"/>
      <c r="I46" s="39"/>
      <c r="J46" s="43"/>
      <c r="K46" s="73"/>
      <c r="L46" s="39"/>
      <c r="M46" s="40"/>
      <c r="N46" s="74"/>
      <c r="O46" s="39"/>
      <c r="P46" s="39"/>
      <c r="Q46" s="43"/>
    </row>
    <row r="47" spans="2:18" ht="15.75" thickBot="1" x14ac:dyDescent="0.3"/>
    <row r="48" spans="2:18" ht="15.75" thickBot="1" x14ac:dyDescent="0.3">
      <c r="B48" s="194" t="s">
        <v>96</v>
      </c>
      <c r="C48" s="194" t="s">
        <v>97</v>
      </c>
      <c r="D48" s="5"/>
      <c r="E48" s="230" t="s">
        <v>98</v>
      </c>
      <c r="F48" s="231"/>
      <c r="G48" s="231"/>
      <c r="H48" s="231"/>
      <c r="I48" s="231"/>
      <c r="J48" s="231"/>
      <c r="K48" s="5"/>
      <c r="L48" s="230" t="s">
        <v>99</v>
      </c>
      <c r="M48" s="231"/>
      <c r="N48" s="231"/>
      <c r="O48" s="231"/>
      <c r="P48" s="231"/>
      <c r="Q48" s="232"/>
    </row>
    <row r="49" spans="2:18" ht="60.75" thickBot="1" x14ac:dyDescent="0.3">
      <c r="B49" s="91" t="s">
        <v>33</v>
      </c>
      <c r="C49" s="103" t="s">
        <v>0</v>
      </c>
      <c r="D49" s="57" t="s">
        <v>24</v>
      </c>
      <c r="E49" s="107" t="s">
        <v>16</v>
      </c>
      <c r="F49" s="107" t="s">
        <v>13</v>
      </c>
      <c r="G49" s="108" t="s">
        <v>14</v>
      </c>
      <c r="H49" s="107" t="s">
        <v>18</v>
      </c>
      <c r="I49" s="107" t="s">
        <v>2</v>
      </c>
      <c r="J49" s="109" t="s">
        <v>3</v>
      </c>
      <c r="K49" s="6" t="s">
        <v>22</v>
      </c>
      <c r="L49" s="104" t="s">
        <v>48</v>
      </c>
      <c r="M49" s="104" t="s">
        <v>7</v>
      </c>
      <c r="N49" s="105" t="s">
        <v>8</v>
      </c>
      <c r="O49" s="104" t="s">
        <v>35</v>
      </c>
      <c r="P49" s="104" t="s">
        <v>30</v>
      </c>
      <c r="Q49" s="106" t="s">
        <v>31</v>
      </c>
      <c r="R49" s="224" t="s">
        <v>26</v>
      </c>
    </row>
    <row r="50" spans="2:18" x14ac:dyDescent="0.25">
      <c r="B50" s="94" t="s">
        <v>1</v>
      </c>
      <c r="C50" s="58">
        <v>211643.77169748288</v>
      </c>
      <c r="D50" s="60">
        <f>(K50*I6)</f>
        <v>297.67169999999999</v>
      </c>
      <c r="E50" s="50">
        <f>F50*24</f>
        <v>17063.93493482783</v>
      </c>
      <c r="F50" s="53">
        <f>C50/D50</f>
        <v>710.99728895115959</v>
      </c>
      <c r="G50" s="59">
        <f>F50/60</f>
        <v>11.84995481585266</v>
      </c>
      <c r="H50" s="56">
        <f>I50*24</f>
        <v>716685.26726276882</v>
      </c>
      <c r="I50" s="53">
        <f>F50*42</f>
        <v>29861.886135948702</v>
      </c>
      <c r="J50" s="54">
        <f>I50/60</f>
        <v>497.69810226581171</v>
      </c>
      <c r="K50" s="7">
        <v>350.202</v>
      </c>
      <c r="L50" s="50">
        <f>M50*24</f>
        <v>14504.344694603657</v>
      </c>
      <c r="M50" s="53">
        <f>C50/K50</f>
        <v>604.34769560848565</v>
      </c>
      <c r="N50" s="59">
        <f>M50/60</f>
        <v>10.072461593474761</v>
      </c>
      <c r="O50" s="69">
        <f>P50*24</f>
        <v>609182.47717335355</v>
      </c>
      <c r="P50" s="53">
        <f>M50*42</f>
        <v>25382.603215556399</v>
      </c>
      <c r="Q50" s="54">
        <f>P50/60</f>
        <v>423.04338692593996</v>
      </c>
      <c r="R50" s="225"/>
    </row>
    <row r="51" spans="2:18" x14ac:dyDescent="0.25">
      <c r="B51" s="95" t="s">
        <v>19</v>
      </c>
      <c r="C51" s="8">
        <v>105821.88584874144</v>
      </c>
      <c r="D51" s="13">
        <f>(K51*I6)</f>
        <v>297.67173902021483</v>
      </c>
      <c r="E51" s="14">
        <f>F51*24</f>
        <v>8531.9663490033981</v>
      </c>
      <c r="F51" s="28">
        <f>C51/D51</f>
        <v>355.49859787514157</v>
      </c>
      <c r="G51" s="15">
        <f>F51/60</f>
        <v>5.9249766312523597</v>
      </c>
      <c r="H51" s="16">
        <f>I51*24</f>
        <v>358342.58665814274</v>
      </c>
      <c r="I51" s="28">
        <f>F51*42</f>
        <v>14930.941110755946</v>
      </c>
      <c r="J51" s="47">
        <f>I51/60</f>
        <v>248.84901851259912</v>
      </c>
      <c r="K51" s="7">
        <v>350.20204590613508</v>
      </c>
      <c r="L51" s="50">
        <f t="shared" ref="L51:L53" si="5">M51*24</f>
        <v>7252.1713966528878</v>
      </c>
      <c r="M51" s="28">
        <f>C51/K51</f>
        <v>302.17380819387034</v>
      </c>
      <c r="N51" s="15">
        <f>M51/60</f>
        <v>5.0362301365645061</v>
      </c>
      <c r="O51" s="56">
        <f>P51*24</f>
        <v>304591.19865942129</v>
      </c>
      <c r="P51" s="28">
        <f>M51*42</f>
        <v>12691.299944142555</v>
      </c>
      <c r="Q51" s="47">
        <f>P51/60</f>
        <v>211.52166573570923</v>
      </c>
      <c r="R51" s="225"/>
    </row>
    <row r="52" spans="2:18" x14ac:dyDescent="0.25">
      <c r="B52" s="95" t="s">
        <v>20</v>
      </c>
      <c r="C52" s="8">
        <v>10582.188584874144</v>
      </c>
      <c r="D52" s="13">
        <f>(K52*I6)</f>
        <v>297.67169999999999</v>
      </c>
      <c r="E52" s="14">
        <f>F52*24</f>
        <v>853.19674674139151</v>
      </c>
      <c r="F52" s="11">
        <f>C52/D52</f>
        <v>35.549864447557979</v>
      </c>
      <c r="G52" s="10">
        <f>F52/60</f>
        <v>0.59249774079263295</v>
      </c>
      <c r="H52" s="16">
        <f>I52*24</f>
        <v>35834.263363138445</v>
      </c>
      <c r="I52" s="28">
        <f>F52*42</f>
        <v>1493.0943067974351</v>
      </c>
      <c r="J52" s="29">
        <f>I52/60</f>
        <v>24.884905113290586</v>
      </c>
      <c r="K52" s="7">
        <v>350.202</v>
      </c>
      <c r="L52" s="50">
        <f t="shared" si="5"/>
        <v>725.21723473018278</v>
      </c>
      <c r="M52" s="11">
        <f>C52/K52</f>
        <v>30.217384780424283</v>
      </c>
      <c r="N52" s="10">
        <f>M52/60</f>
        <v>0.50362307967373809</v>
      </c>
      <c r="O52" s="56">
        <f>P52*24</f>
        <v>30459.123858667677</v>
      </c>
      <c r="P52" s="28">
        <f>M52*42</f>
        <v>1269.1301607778198</v>
      </c>
      <c r="Q52" s="29">
        <f>P52/60</f>
        <v>21.152169346296997</v>
      </c>
      <c r="R52" s="225"/>
    </row>
    <row r="53" spans="2:18" ht="15.75" thickBot="1" x14ac:dyDescent="0.3">
      <c r="B53" s="96" t="s">
        <v>53</v>
      </c>
      <c r="C53" s="19">
        <v>4232.8754339496581</v>
      </c>
      <c r="D53" s="23">
        <f>(K53*I6)</f>
        <v>297.67169999999999</v>
      </c>
      <c r="E53" s="34">
        <f>F53*24</f>
        <v>341.27869869655666</v>
      </c>
      <c r="F53" s="36">
        <f>C53/D53</f>
        <v>14.219945779023194</v>
      </c>
      <c r="G53" s="21">
        <f>F53/60</f>
        <v>0.23699909631705324</v>
      </c>
      <c r="H53" s="25">
        <f>I53*24</f>
        <v>14333.705345255381</v>
      </c>
      <c r="I53" s="46">
        <f>F53*42</f>
        <v>597.23772271897417</v>
      </c>
      <c r="J53" s="48">
        <f>I53/60</f>
        <v>9.9539620453162367</v>
      </c>
      <c r="K53" s="18">
        <v>350.202</v>
      </c>
      <c r="L53" s="85">
        <f t="shared" si="5"/>
        <v>290.08689389207314</v>
      </c>
      <c r="M53" s="36">
        <f>C53/K53</f>
        <v>12.086953912169713</v>
      </c>
      <c r="N53" s="21">
        <f>M53/60</f>
        <v>0.20144923186949523</v>
      </c>
      <c r="O53" s="72">
        <f>P53*24</f>
        <v>12183.649543467071</v>
      </c>
      <c r="P53" s="46">
        <f>M53*42</f>
        <v>507.65206431112796</v>
      </c>
      <c r="Q53" s="22">
        <f>P53/60</f>
        <v>8.4608677385187985</v>
      </c>
      <c r="R53" s="226"/>
    </row>
    <row r="56" spans="2:18" x14ac:dyDescent="0.25">
      <c r="B56" s="111" t="s">
        <v>1</v>
      </c>
      <c r="C56" s="227" t="s">
        <v>92</v>
      </c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9"/>
    </row>
    <row r="57" spans="2:18" x14ac:dyDescent="0.25">
      <c r="B57" s="111" t="s">
        <v>19</v>
      </c>
      <c r="C57" s="227" t="s">
        <v>50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9"/>
    </row>
    <row r="58" spans="2:18" x14ac:dyDescent="0.25">
      <c r="B58" s="111" t="s">
        <v>20</v>
      </c>
      <c r="C58" s="227" t="s">
        <v>54</v>
      </c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9"/>
    </row>
    <row r="59" spans="2:18" x14ac:dyDescent="0.25">
      <c r="B59" s="111" t="s">
        <v>53</v>
      </c>
      <c r="C59" s="227" t="s">
        <v>93</v>
      </c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9"/>
    </row>
  </sheetData>
  <sheetProtection password="AEF0" sheet="1" objects="1" scenarios="1"/>
  <mergeCells count="24">
    <mergeCell ref="L16:Q16"/>
    <mergeCell ref="L24:Q24"/>
    <mergeCell ref="C59:Q59"/>
    <mergeCell ref="L32:Q32"/>
    <mergeCell ref="L40:Q40"/>
    <mergeCell ref="L48:Q48"/>
    <mergeCell ref="C57:Q57"/>
    <mergeCell ref="C58:Q58"/>
    <mergeCell ref="B1:R1"/>
    <mergeCell ref="E5:H5"/>
    <mergeCell ref="R9:R13"/>
    <mergeCell ref="C56:Q56"/>
    <mergeCell ref="E8:J8"/>
    <mergeCell ref="E16:J16"/>
    <mergeCell ref="E24:J24"/>
    <mergeCell ref="E32:J32"/>
    <mergeCell ref="E40:J40"/>
    <mergeCell ref="E48:J48"/>
    <mergeCell ref="R17:R21"/>
    <mergeCell ref="R25:R29"/>
    <mergeCell ref="R33:R37"/>
    <mergeCell ref="R41:R45"/>
    <mergeCell ref="R49:R53"/>
    <mergeCell ref="L8:Q8"/>
  </mergeCells>
  <pageMargins left="0.7" right="0.7" top="0.75" bottom="0.75" header="0.3" footer="0.3"/>
  <pageSetup scale="61" fitToHeight="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7" r:id="rId4" name="Drop Down 49">
              <controlPr defaultSize="0" autoLine="0" autoPict="0">
                <anchor moveWithCells="1">
                  <from>
                    <xdr:col>9</xdr:col>
                    <xdr:colOff>0</xdr:colOff>
                    <xdr:row>4</xdr:row>
                    <xdr:rowOff>0</xdr:rowOff>
                  </from>
                  <to>
                    <xdr:col>9</xdr:col>
                    <xdr:colOff>781050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9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A8" sqref="A8"/>
    </sheetView>
  </sheetViews>
  <sheetFormatPr defaultRowHeight="15" x14ac:dyDescent="0.25"/>
  <cols>
    <col min="1" max="1" width="4" style="2" customWidth="1"/>
    <col min="2" max="2" width="17" style="93" customWidth="1"/>
    <col min="3" max="3" width="12.28515625" style="2" customWidth="1"/>
    <col min="4" max="4" width="9.42578125" style="2" hidden="1" customWidth="1"/>
    <col min="5" max="5" width="9.42578125" style="2" customWidth="1"/>
    <col min="6" max="6" width="12.85546875" style="2" customWidth="1"/>
    <col min="7" max="8" width="11" style="2" customWidth="1"/>
    <col min="9" max="9" width="10.7109375" style="2" customWidth="1"/>
    <col min="10" max="10" width="12" style="2" customWidth="1"/>
    <col min="11" max="11" width="11.28515625" style="2" hidden="1" customWidth="1"/>
    <col min="12" max="12" width="12.5703125" style="2" customWidth="1"/>
    <col min="13" max="13" width="11.140625" style="2" customWidth="1"/>
    <col min="14" max="14" width="11.7109375" style="2" bestFit="1" customWidth="1"/>
    <col min="15" max="17" width="11.7109375" style="2" customWidth="1"/>
    <col min="18" max="18" width="9" style="2" customWidth="1"/>
    <col min="19" max="16384" width="9.140625" style="2"/>
  </cols>
  <sheetData>
    <row r="1" spans="1:18" ht="24" thickBot="1" x14ac:dyDescent="0.4">
      <c r="B1" s="218" t="s">
        <v>39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20"/>
    </row>
    <row r="2" spans="1:18" ht="15" customHeight="1" x14ac:dyDescent="0.35">
      <c r="B2" s="99" t="s">
        <v>95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ht="15" customHeight="1" x14ac:dyDescent="0.35">
      <c r="B3" s="99" t="s">
        <v>94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5" customHeight="1" thickBot="1" x14ac:dyDescent="0.4">
      <c r="B4" s="9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8" ht="18.75" customHeight="1" thickBot="1" x14ac:dyDescent="0.4">
      <c r="B5" s="2"/>
      <c r="C5" s="3"/>
      <c r="E5" s="221" t="s">
        <v>84</v>
      </c>
      <c r="F5" s="222"/>
      <c r="G5" s="222"/>
      <c r="H5" s="223"/>
      <c r="I5" s="147">
        <v>0.85</v>
      </c>
      <c r="J5" s="137"/>
    </row>
    <row r="6" spans="1:18" ht="18.75" customHeight="1" thickBot="1" x14ac:dyDescent="0.4">
      <c r="B6" s="2"/>
      <c r="C6" s="3"/>
      <c r="E6" s="187"/>
      <c r="F6" s="113"/>
      <c r="G6" s="113"/>
      <c r="H6" s="146" t="s">
        <v>59</v>
      </c>
      <c r="I6" s="148">
        <f>IF(DENS_FROM=5,(141.5/(I5+131.5))*VLOOKUP(2,DENSITY,2),
                                        I5/VLOOKUP(DENS_FROM,DENSITY,2)*VLOOKUP(2,DENSITY,2))</f>
        <v>0.85</v>
      </c>
      <c r="J6" s="188" t="s">
        <v>85</v>
      </c>
    </row>
    <row r="7" spans="1:18" ht="15.75" customHeight="1" thickBot="1" x14ac:dyDescent="0.3">
      <c r="E7" s="192"/>
      <c r="F7" s="38"/>
      <c r="G7" s="38"/>
      <c r="H7" s="38"/>
      <c r="I7" s="38"/>
      <c r="J7" s="193"/>
      <c r="K7" s="4"/>
      <c r="L7" s="4"/>
    </row>
    <row r="8" spans="1:18" ht="15.75" customHeight="1" thickBot="1" x14ac:dyDescent="0.3">
      <c r="B8" s="194" t="s">
        <v>96</v>
      </c>
      <c r="C8" s="194" t="s">
        <v>97</v>
      </c>
      <c r="D8" s="5"/>
      <c r="E8" s="230" t="s">
        <v>98</v>
      </c>
      <c r="F8" s="231"/>
      <c r="G8" s="231"/>
      <c r="H8" s="231"/>
      <c r="I8" s="231"/>
      <c r="J8" s="231"/>
      <c r="K8" s="5"/>
      <c r="L8" s="230" t="s">
        <v>99</v>
      </c>
      <c r="M8" s="231"/>
      <c r="N8" s="231"/>
      <c r="O8" s="231"/>
      <c r="P8" s="231"/>
      <c r="Q8" s="232"/>
      <c r="R8" s="224" t="s">
        <v>26</v>
      </c>
    </row>
    <row r="9" spans="1:18" ht="60.75" thickBot="1" x14ac:dyDescent="0.3">
      <c r="B9" s="91" t="s">
        <v>51</v>
      </c>
      <c r="C9" s="103" t="s">
        <v>0</v>
      </c>
      <c r="D9" s="57" t="s">
        <v>24</v>
      </c>
      <c r="E9" s="107" t="s">
        <v>16</v>
      </c>
      <c r="F9" s="107" t="s">
        <v>13</v>
      </c>
      <c r="G9" s="108" t="s">
        <v>14</v>
      </c>
      <c r="H9" s="107" t="s">
        <v>18</v>
      </c>
      <c r="I9" s="107" t="s">
        <v>2</v>
      </c>
      <c r="J9" s="109" t="s">
        <v>3</v>
      </c>
      <c r="K9" s="6" t="s">
        <v>22</v>
      </c>
      <c r="L9" s="104" t="s">
        <v>48</v>
      </c>
      <c r="M9" s="104" t="s">
        <v>7</v>
      </c>
      <c r="N9" s="105" t="s">
        <v>8</v>
      </c>
      <c r="O9" s="104" t="s">
        <v>35</v>
      </c>
      <c r="P9" s="104" t="s">
        <v>30</v>
      </c>
      <c r="Q9" s="106" t="s">
        <v>31</v>
      </c>
      <c r="R9" s="225"/>
    </row>
    <row r="10" spans="1:18" x14ac:dyDescent="0.25">
      <c r="B10" s="94" t="s">
        <v>1</v>
      </c>
      <c r="C10" s="58">
        <v>1587.3282877311217</v>
      </c>
      <c r="D10" s="60">
        <f>K10*I6</f>
        <v>297.67169999999999</v>
      </c>
      <c r="E10" s="50">
        <f>F10*24</f>
        <v>127.97951201120873</v>
      </c>
      <c r="F10" s="61">
        <f>C10/D10</f>
        <v>5.3324796671336969</v>
      </c>
      <c r="G10" s="68">
        <f>F10/60</f>
        <v>8.8874661118894943E-2</v>
      </c>
      <c r="H10" s="83">
        <f t="shared" ref="H10:H12" si="0">I10*24</f>
        <v>5375.139504470766</v>
      </c>
      <c r="I10" s="81">
        <f>F10*42</f>
        <v>223.96414601961527</v>
      </c>
      <c r="J10" s="65">
        <f>I10/60</f>
        <v>3.7327357669935877</v>
      </c>
      <c r="K10" s="7">
        <v>350.202</v>
      </c>
      <c r="L10" s="50">
        <f>M10*24</f>
        <v>108.78258520952743</v>
      </c>
      <c r="M10" s="61">
        <f>C10/K10</f>
        <v>4.5326077170636427</v>
      </c>
      <c r="N10" s="68">
        <f>M10/60</f>
        <v>7.5543461951060709E-2</v>
      </c>
      <c r="O10" s="83">
        <f t="shared" ref="O10:O12" si="1">P10*24</f>
        <v>4568.8685788001521</v>
      </c>
      <c r="P10" s="81">
        <f>M10*42</f>
        <v>190.36952411667301</v>
      </c>
      <c r="Q10" s="65">
        <f>P10/60</f>
        <v>3.1728254019445501</v>
      </c>
      <c r="R10" s="225"/>
    </row>
    <row r="11" spans="1:18" x14ac:dyDescent="0.25">
      <c r="B11" s="95" t="s">
        <v>19</v>
      </c>
      <c r="C11" s="58">
        <v>793.66414386556085</v>
      </c>
      <c r="D11" s="60">
        <f>K11*I6</f>
        <v>297.67173902021483</v>
      </c>
      <c r="E11" s="50">
        <f t="shared" ref="E11:E13" si="2">F11*24</f>
        <v>63.989747617525495</v>
      </c>
      <c r="F11" s="61">
        <f>C11/D11</f>
        <v>2.6662394840635621</v>
      </c>
      <c r="G11" s="10">
        <f>F11/60</f>
        <v>4.44373247343927E-2</v>
      </c>
      <c r="H11" s="28">
        <f t="shared" si="0"/>
        <v>2687.569399936071</v>
      </c>
      <c r="I11" s="11">
        <f>F11*42</f>
        <v>111.98205833066962</v>
      </c>
      <c r="J11" s="65">
        <f t="shared" ref="J11:J13" si="3">I11/60</f>
        <v>1.8663676388444936</v>
      </c>
      <c r="K11" s="7">
        <v>350.20204590613508</v>
      </c>
      <c r="L11" s="50">
        <f t="shared" ref="L11:L13" si="4">M11*24</f>
        <v>54.391285474896669</v>
      </c>
      <c r="M11" s="61">
        <f>C11/K11</f>
        <v>2.2663035614540279</v>
      </c>
      <c r="N11" s="10">
        <f>M11/60</f>
        <v>3.7771726024233801E-2</v>
      </c>
      <c r="O11" s="28">
        <f t="shared" si="1"/>
        <v>2284.43398994566</v>
      </c>
      <c r="P11" s="11">
        <f>M11*42</f>
        <v>95.18474958106917</v>
      </c>
      <c r="Q11" s="65">
        <f t="shared" ref="Q11:Q13" si="5">P11/60</f>
        <v>1.5864124930178194</v>
      </c>
      <c r="R11" s="225"/>
    </row>
    <row r="12" spans="1:18" x14ac:dyDescent="0.25">
      <c r="B12" s="95" t="s">
        <v>20</v>
      </c>
      <c r="C12" s="79">
        <v>39.683207193278044</v>
      </c>
      <c r="D12" s="60">
        <f>K12*I6</f>
        <v>297.67169999999999</v>
      </c>
      <c r="E12" s="50">
        <f t="shared" si="2"/>
        <v>3.1994878002802185</v>
      </c>
      <c r="F12" s="61">
        <f>C12/D12</f>
        <v>0.13331199167834243</v>
      </c>
      <c r="G12" s="10">
        <f>F12/60</f>
        <v>2.221866527972374E-3</v>
      </c>
      <c r="H12" s="28">
        <f t="shared" si="0"/>
        <v>134.37848761176917</v>
      </c>
      <c r="I12" s="11">
        <f>F12*42</f>
        <v>5.5991036504903819</v>
      </c>
      <c r="J12" s="65">
        <f t="shared" si="3"/>
        <v>9.3318394174839697E-2</v>
      </c>
      <c r="K12" s="7">
        <v>350.202</v>
      </c>
      <c r="L12" s="50">
        <f t="shared" si="4"/>
        <v>2.7195646302381853</v>
      </c>
      <c r="M12" s="61">
        <f>C12/K12</f>
        <v>0.11331519292659106</v>
      </c>
      <c r="N12" s="10">
        <f>M12/60</f>
        <v>1.8885865487765178E-3</v>
      </c>
      <c r="O12" s="28">
        <f t="shared" si="1"/>
        <v>114.22171447000377</v>
      </c>
      <c r="P12" s="11">
        <f>M12*42</f>
        <v>4.7592381029168243</v>
      </c>
      <c r="Q12" s="65">
        <f t="shared" si="5"/>
        <v>7.9320635048613738E-2</v>
      </c>
      <c r="R12" s="225"/>
    </row>
    <row r="13" spans="1:18" ht="15.75" thickBot="1" x14ac:dyDescent="0.3">
      <c r="B13" s="96" t="s">
        <v>53</v>
      </c>
      <c r="C13" s="78">
        <v>7.9366414386556086</v>
      </c>
      <c r="D13" s="89">
        <f>K13*I6</f>
        <v>297.67169999999999</v>
      </c>
      <c r="E13" s="85">
        <f t="shared" si="2"/>
        <v>0.6398975600560437</v>
      </c>
      <c r="F13" s="90">
        <f>C13/D13</f>
        <v>2.6662398335668486E-2</v>
      </c>
      <c r="G13" s="21">
        <f>F13/60</f>
        <v>4.4437330559447477E-4</v>
      </c>
      <c r="H13" s="72">
        <f>I13*24</f>
        <v>26.875697522353835</v>
      </c>
      <c r="I13" s="82">
        <f>F13*42</f>
        <v>1.1198207300980765</v>
      </c>
      <c r="J13" s="88">
        <f t="shared" si="3"/>
        <v>1.8663678834967942E-2</v>
      </c>
      <c r="K13" s="18">
        <v>350.202</v>
      </c>
      <c r="L13" s="85">
        <f t="shared" si="4"/>
        <v>0.54391292604763719</v>
      </c>
      <c r="M13" s="20">
        <f>C13/K13</f>
        <v>2.2663038585318214E-2</v>
      </c>
      <c r="N13" s="21">
        <f>M13/60</f>
        <v>3.7771730975530356E-4</v>
      </c>
      <c r="O13" s="72">
        <f>P13*24</f>
        <v>22.844342894000761</v>
      </c>
      <c r="P13" s="82">
        <f>M13*42</f>
        <v>0.95184762058336503</v>
      </c>
      <c r="Q13" s="173">
        <f t="shared" si="5"/>
        <v>1.5864127009722749E-2</v>
      </c>
      <c r="R13" s="226"/>
    </row>
    <row r="14" spans="1:18" x14ac:dyDescent="0.25">
      <c r="A14" s="38"/>
      <c r="B14" s="99"/>
      <c r="C14" s="39"/>
      <c r="D14" s="41"/>
      <c r="E14" s="42"/>
      <c r="F14" s="43"/>
      <c r="G14" s="40"/>
      <c r="H14" s="39"/>
      <c r="I14" s="39"/>
      <c r="J14" s="39"/>
      <c r="K14" s="38"/>
      <c r="L14" s="39"/>
      <c r="M14" s="40"/>
      <c r="N14" s="40"/>
      <c r="O14" s="40"/>
      <c r="P14" s="39"/>
      <c r="Q14" s="39"/>
      <c r="R14" s="38"/>
    </row>
    <row r="15" spans="1:18" ht="15.75" thickBot="1" x14ac:dyDescent="0.3"/>
    <row r="16" spans="1:18" ht="15.75" thickBot="1" x14ac:dyDescent="0.3">
      <c r="B16" s="194" t="s">
        <v>96</v>
      </c>
      <c r="C16" s="194" t="s">
        <v>97</v>
      </c>
      <c r="D16" s="5"/>
      <c r="E16" s="230" t="s">
        <v>98</v>
      </c>
      <c r="F16" s="231"/>
      <c r="G16" s="231"/>
      <c r="H16" s="231"/>
      <c r="I16" s="231"/>
      <c r="J16" s="231"/>
      <c r="K16" s="5"/>
      <c r="L16" s="230" t="s">
        <v>99</v>
      </c>
      <c r="M16" s="231"/>
      <c r="N16" s="231"/>
      <c r="O16" s="231"/>
      <c r="P16" s="231"/>
      <c r="Q16" s="232"/>
      <c r="R16" s="224" t="s">
        <v>26</v>
      </c>
    </row>
    <row r="17" spans="2:18" ht="60.75" thickBot="1" x14ac:dyDescent="0.3">
      <c r="B17" s="91" t="s">
        <v>40</v>
      </c>
      <c r="C17" s="103" t="s">
        <v>0</v>
      </c>
      <c r="D17" s="57" t="s">
        <v>24</v>
      </c>
      <c r="E17" s="107" t="s">
        <v>16</v>
      </c>
      <c r="F17" s="107" t="s">
        <v>13</v>
      </c>
      <c r="G17" s="108" t="s">
        <v>14</v>
      </c>
      <c r="H17" s="107" t="s">
        <v>18</v>
      </c>
      <c r="I17" s="107" t="s">
        <v>2</v>
      </c>
      <c r="J17" s="109" t="s">
        <v>3</v>
      </c>
      <c r="K17" s="6" t="s">
        <v>22</v>
      </c>
      <c r="L17" s="104" t="s">
        <v>48</v>
      </c>
      <c r="M17" s="104" t="s">
        <v>7</v>
      </c>
      <c r="N17" s="105" t="s">
        <v>8</v>
      </c>
      <c r="O17" s="104" t="s">
        <v>35</v>
      </c>
      <c r="P17" s="104" t="s">
        <v>30</v>
      </c>
      <c r="Q17" s="106" t="s">
        <v>31</v>
      </c>
      <c r="R17" s="225"/>
    </row>
    <row r="18" spans="2:18" x14ac:dyDescent="0.25">
      <c r="B18" s="94" t="s">
        <v>1</v>
      </c>
      <c r="C18" s="58">
        <v>5291.094292437072</v>
      </c>
      <c r="D18" s="60">
        <f>K18*I6</f>
        <v>297.67169999999999</v>
      </c>
      <c r="E18" s="50">
        <f>F18*24</f>
        <v>426.59837337069575</v>
      </c>
      <c r="F18" s="61">
        <f>C18/D18</f>
        <v>17.77493222377899</v>
      </c>
      <c r="G18" s="68">
        <f>F18/60</f>
        <v>0.29624887039631648</v>
      </c>
      <c r="H18" s="83">
        <f t="shared" ref="H18:H20" si="6">I18*24</f>
        <v>17917.131681569223</v>
      </c>
      <c r="I18" s="81">
        <f>F18*42</f>
        <v>746.54715339871757</v>
      </c>
      <c r="J18" s="65">
        <f>I18/60</f>
        <v>12.442452556645293</v>
      </c>
      <c r="K18" s="7">
        <v>350.202</v>
      </c>
      <c r="L18" s="50">
        <f>M18*24</f>
        <v>362.60861736509139</v>
      </c>
      <c r="M18" s="61">
        <f>C18/K18</f>
        <v>15.108692390212141</v>
      </c>
      <c r="N18" s="68">
        <f>M18/60</f>
        <v>0.25181153983686905</v>
      </c>
      <c r="O18" s="83">
        <f t="shared" ref="O18:O20" si="7">P18*24</f>
        <v>15229.561929333839</v>
      </c>
      <c r="P18" s="81">
        <f>M18*42</f>
        <v>634.56508038890991</v>
      </c>
      <c r="Q18" s="65">
        <f>P18/60</f>
        <v>10.576084673148499</v>
      </c>
      <c r="R18" s="225"/>
    </row>
    <row r="19" spans="2:18" x14ac:dyDescent="0.25">
      <c r="B19" s="95" t="s">
        <v>19</v>
      </c>
      <c r="C19" s="58">
        <v>2645.547146218536</v>
      </c>
      <c r="D19" s="60">
        <f>K19*I6</f>
        <v>297.67173902021483</v>
      </c>
      <c r="E19" s="50">
        <f t="shared" ref="E19:E21" si="8">F19*24</f>
        <v>213.29915872508496</v>
      </c>
      <c r="F19" s="61">
        <f>C19/D19</f>
        <v>8.8874649468785396</v>
      </c>
      <c r="G19" s="10">
        <f>F19/60</f>
        <v>0.148124415781309</v>
      </c>
      <c r="H19" s="28">
        <f t="shared" si="6"/>
        <v>8958.564666453567</v>
      </c>
      <c r="I19" s="11">
        <f>F19*42</f>
        <v>373.27352776889865</v>
      </c>
      <c r="J19" s="65">
        <f t="shared" ref="J19:J21" si="9">I19/60</f>
        <v>6.221225462814977</v>
      </c>
      <c r="K19" s="7">
        <v>350.20204590613508</v>
      </c>
      <c r="L19" s="50">
        <f t="shared" ref="L19:L21" si="10">M19*24</f>
        <v>181.30428491632222</v>
      </c>
      <c r="M19" s="61">
        <f>C19/K19</f>
        <v>7.5543452048467588</v>
      </c>
      <c r="N19" s="10">
        <f>M19/60</f>
        <v>0.12590575341411264</v>
      </c>
      <c r="O19" s="28">
        <f t="shared" si="7"/>
        <v>7614.779966485532</v>
      </c>
      <c r="P19" s="11">
        <f>M19*42</f>
        <v>317.28249860356385</v>
      </c>
      <c r="Q19" s="65">
        <f t="shared" ref="Q19:Q21" si="11">P19/60</f>
        <v>5.2880416433927309</v>
      </c>
      <c r="R19" s="225"/>
    </row>
    <row r="20" spans="2:18" x14ac:dyDescent="0.25">
      <c r="B20" s="95" t="s">
        <v>20</v>
      </c>
      <c r="C20" s="79">
        <v>132.27735731092682</v>
      </c>
      <c r="D20" s="60">
        <f>K20*I6</f>
        <v>297.67169999999999</v>
      </c>
      <c r="E20" s="50">
        <f t="shared" si="8"/>
        <v>10.664959334267396</v>
      </c>
      <c r="F20" s="61">
        <f>C20/D20</f>
        <v>0.4443733055944748</v>
      </c>
      <c r="G20" s="10">
        <f>F20/60</f>
        <v>7.4062217599079137E-3</v>
      </c>
      <c r="H20" s="28">
        <f t="shared" si="6"/>
        <v>447.92829203923066</v>
      </c>
      <c r="I20" s="11">
        <f>F20*42</f>
        <v>18.663678834967943</v>
      </c>
      <c r="J20" s="65">
        <f t="shared" si="9"/>
        <v>0.3110613139161324</v>
      </c>
      <c r="K20" s="7">
        <v>350.202</v>
      </c>
      <c r="L20" s="50">
        <f t="shared" si="10"/>
        <v>9.0652154341272855</v>
      </c>
      <c r="M20" s="61">
        <f>C20/K20</f>
        <v>0.37771730975530354</v>
      </c>
      <c r="N20" s="10">
        <f>M20/60</f>
        <v>6.295288495921726E-3</v>
      </c>
      <c r="O20" s="28">
        <f t="shared" si="7"/>
        <v>380.73904823334595</v>
      </c>
      <c r="P20" s="11">
        <f>M20*42</f>
        <v>15.864127009722749</v>
      </c>
      <c r="Q20" s="65">
        <f t="shared" si="11"/>
        <v>0.26440211682871245</v>
      </c>
      <c r="R20" s="225"/>
    </row>
    <row r="21" spans="2:18" ht="15.75" thickBot="1" x14ac:dyDescent="0.3">
      <c r="B21" s="96" t="s">
        <v>53</v>
      </c>
      <c r="C21" s="78">
        <v>26.455471462185361</v>
      </c>
      <c r="D21" s="89">
        <f>K21*I6</f>
        <v>297.67169999999999</v>
      </c>
      <c r="E21" s="85">
        <f t="shared" si="8"/>
        <v>2.1329918668534789</v>
      </c>
      <c r="F21" s="90">
        <f>C21/D21</f>
        <v>8.8874661118894957E-2</v>
      </c>
      <c r="G21" s="21">
        <f>F21/60</f>
        <v>1.4812443519815826E-3</v>
      </c>
      <c r="H21" s="72">
        <f>I21*24</f>
        <v>89.585658407846111</v>
      </c>
      <c r="I21" s="82">
        <f>F21*42</f>
        <v>3.7327357669935881</v>
      </c>
      <c r="J21" s="88">
        <f t="shared" si="9"/>
        <v>6.2212262783226467E-2</v>
      </c>
      <c r="K21" s="18">
        <v>350.202</v>
      </c>
      <c r="L21" s="85">
        <f t="shared" si="10"/>
        <v>1.813043086825457</v>
      </c>
      <c r="M21" s="20">
        <f>C21/K21</f>
        <v>7.5543461951060709E-2</v>
      </c>
      <c r="N21" s="21">
        <f>M21/60</f>
        <v>1.2590576991843452E-3</v>
      </c>
      <c r="O21" s="72">
        <f>P21*24</f>
        <v>76.147809646669188</v>
      </c>
      <c r="P21" s="82">
        <f>M21*42</f>
        <v>3.1728254019445497</v>
      </c>
      <c r="Q21" s="173">
        <f t="shared" si="11"/>
        <v>5.2880423365742495E-2</v>
      </c>
      <c r="R21" s="226"/>
    </row>
    <row r="23" spans="2:18" ht="15.75" thickBot="1" x14ac:dyDescent="0.3"/>
    <row r="24" spans="2:18" ht="15.75" thickBot="1" x14ac:dyDescent="0.3">
      <c r="B24" s="194" t="s">
        <v>96</v>
      </c>
      <c r="C24" s="194" t="s">
        <v>97</v>
      </c>
      <c r="D24" s="5"/>
      <c r="E24" s="230" t="s">
        <v>98</v>
      </c>
      <c r="F24" s="231"/>
      <c r="G24" s="231"/>
      <c r="H24" s="231"/>
      <c r="I24" s="231"/>
      <c r="J24" s="231"/>
      <c r="K24" s="5"/>
      <c r="L24" s="230" t="s">
        <v>99</v>
      </c>
      <c r="M24" s="231"/>
      <c r="N24" s="231"/>
      <c r="O24" s="231"/>
      <c r="P24" s="231"/>
      <c r="Q24" s="232"/>
      <c r="R24" s="224" t="s">
        <v>26</v>
      </c>
    </row>
    <row r="25" spans="2:18" ht="60.75" thickBot="1" x14ac:dyDescent="0.3">
      <c r="B25" s="91" t="s">
        <v>41</v>
      </c>
      <c r="C25" s="103" t="s">
        <v>0</v>
      </c>
      <c r="D25" s="57" t="s">
        <v>24</v>
      </c>
      <c r="E25" s="107" t="s">
        <v>16</v>
      </c>
      <c r="F25" s="107" t="s">
        <v>13</v>
      </c>
      <c r="G25" s="108" t="s">
        <v>14</v>
      </c>
      <c r="H25" s="107" t="s">
        <v>18</v>
      </c>
      <c r="I25" s="107" t="s">
        <v>2</v>
      </c>
      <c r="J25" s="109" t="s">
        <v>3</v>
      </c>
      <c r="K25" s="6" t="s">
        <v>22</v>
      </c>
      <c r="L25" s="104" t="s">
        <v>48</v>
      </c>
      <c r="M25" s="104" t="s">
        <v>7</v>
      </c>
      <c r="N25" s="105" t="s">
        <v>8</v>
      </c>
      <c r="O25" s="104" t="s">
        <v>35</v>
      </c>
      <c r="P25" s="104" t="s">
        <v>30</v>
      </c>
      <c r="Q25" s="106" t="s">
        <v>31</v>
      </c>
      <c r="R25" s="225"/>
    </row>
    <row r="26" spans="2:18" x14ac:dyDescent="0.25">
      <c r="B26" s="94" t="s">
        <v>1</v>
      </c>
      <c r="C26" s="58">
        <v>15873.282877311216</v>
      </c>
      <c r="D26" s="60">
        <f>K26*I6</f>
        <v>297.67169999999999</v>
      </c>
      <c r="E26" s="50">
        <f>F26*24</f>
        <v>1279.7951201120873</v>
      </c>
      <c r="F26" s="61">
        <f>C26/D26</f>
        <v>53.324796671336969</v>
      </c>
      <c r="G26" s="68">
        <f>F26/60</f>
        <v>0.88874661118894949</v>
      </c>
      <c r="H26" s="83">
        <f t="shared" ref="H26:H28" si="12">I26*24</f>
        <v>53751.395044707664</v>
      </c>
      <c r="I26" s="81">
        <f>F26*42</f>
        <v>2239.6414601961528</v>
      </c>
      <c r="J26" s="65">
        <f>I26/60</f>
        <v>37.327357669935878</v>
      </c>
      <c r="K26" s="7">
        <v>350.202</v>
      </c>
      <c r="L26" s="50">
        <f>M26*24</f>
        <v>1087.8258520952741</v>
      </c>
      <c r="M26" s="61">
        <f>C26/K26</f>
        <v>45.326077170636424</v>
      </c>
      <c r="N26" s="68">
        <f>M26/60</f>
        <v>0.75543461951060709</v>
      </c>
      <c r="O26" s="83">
        <f t="shared" ref="O26:O28" si="13">P26*24</f>
        <v>45688.685788001516</v>
      </c>
      <c r="P26" s="81">
        <f>M26*42</f>
        <v>1903.6952411667298</v>
      </c>
      <c r="Q26" s="65">
        <f>P26/60</f>
        <v>31.728254019445497</v>
      </c>
      <c r="R26" s="225"/>
    </row>
    <row r="27" spans="2:18" x14ac:dyDescent="0.25">
      <c r="B27" s="95" t="s">
        <v>19</v>
      </c>
      <c r="C27" s="58">
        <v>7936.641438655608</v>
      </c>
      <c r="D27" s="60">
        <f>K27*I6</f>
        <v>297.67173902021483</v>
      </c>
      <c r="E27" s="50">
        <f t="shared" ref="E27:E29" si="14">F27*24</f>
        <v>639.89747617525484</v>
      </c>
      <c r="F27" s="61">
        <f>C27/D27</f>
        <v>26.662394840635617</v>
      </c>
      <c r="G27" s="10">
        <f>F27/60</f>
        <v>0.44437324734392697</v>
      </c>
      <c r="H27" s="28">
        <f t="shared" si="12"/>
        <v>26875.693999360701</v>
      </c>
      <c r="I27" s="11">
        <f>F27*42</f>
        <v>1119.8205833066959</v>
      </c>
      <c r="J27" s="65">
        <f t="shared" ref="J27:J29" si="15">I27/60</f>
        <v>18.66367638844493</v>
      </c>
      <c r="K27" s="7">
        <v>350.20204590613508</v>
      </c>
      <c r="L27" s="50">
        <f t="shared" ref="L27:L29" si="16">M27*24</f>
        <v>543.91285474896665</v>
      </c>
      <c r="M27" s="61">
        <f>C27/K27</f>
        <v>22.663035614540277</v>
      </c>
      <c r="N27" s="10">
        <f>M27/60</f>
        <v>0.37771726024233793</v>
      </c>
      <c r="O27" s="28">
        <f t="shared" si="13"/>
        <v>22844.339899456598</v>
      </c>
      <c r="P27" s="11">
        <f>M27*42</f>
        <v>951.84749581069161</v>
      </c>
      <c r="Q27" s="65">
        <f t="shared" ref="Q27:Q29" si="17">P27/60</f>
        <v>15.864124930178194</v>
      </c>
      <c r="R27" s="225"/>
    </row>
    <row r="28" spans="2:18" x14ac:dyDescent="0.25">
      <c r="B28" s="95" t="s">
        <v>20</v>
      </c>
      <c r="C28" s="79">
        <v>396.83207193278042</v>
      </c>
      <c r="D28" s="60">
        <f>K28*I6</f>
        <v>297.67169999999999</v>
      </c>
      <c r="E28" s="50">
        <f t="shared" si="14"/>
        <v>31.994878002802182</v>
      </c>
      <c r="F28" s="61">
        <f>C28/D28</f>
        <v>1.3331199167834242</v>
      </c>
      <c r="G28" s="10">
        <f>F28/60</f>
        <v>2.2218665279723736E-2</v>
      </c>
      <c r="H28" s="28">
        <f t="shared" si="12"/>
        <v>1343.7848761176915</v>
      </c>
      <c r="I28" s="11">
        <f>F28*42</f>
        <v>55.991036504903818</v>
      </c>
      <c r="J28" s="65">
        <f t="shared" si="15"/>
        <v>0.93318394174839692</v>
      </c>
      <c r="K28" s="7">
        <v>350.202</v>
      </c>
      <c r="L28" s="50">
        <f t="shared" si="16"/>
        <v>27.195646302381856</v>
      </c>
      <c r="M28" s="61">
        <f>C28/K28</f>
        <v>1.1331519292659107</v>
      </c>
      <c r="N28" s="10">
        <f>M28/60</f>
        <v>1.8885865487765177E-2</v>
      </c>
      <c r="O28" s="28">
        <f t="shared" si="13"/>
        <v>1142.217144700038</v>
      </c>
      <c r="P28" s="11">
        <f>M28*42</f>
        <v>47.592381029168251</v>
      </c>
      <c r="Q28" s="65">
        <f t="shared" si="17"/>
        <v>0.79320635048613752</v>
      </c>
      <c r="R28" s="225"/>
    </row>
    <row r="29" spans="2:18" ht="15.75" thickBot="1" x14ac:dyDescent="0.3">
      <c r="B29" s="96" t="s">
        <v>53</v>
      </c>
      <c r="C29" s="78">
        <v>79.366414386556087</v>
      </c>
      <c r="D29" s="89">
        <f>K29*I6</f>
        <v>297.67169999999999</v>
      </c>
      <c r="E29" s="85">
        <f t="shared" si="14"/>
        <v>6.398975600560437</v>
      </c>
      <c r="F29" s="90">
        <f>C29/D29</f>
        <v>0.26662398335668486</v>
      </c>
      <c r="G29" s="21">
        <f>F29/60</f>
        <v>4.443733055944748E-3</v>
      </c>
      <c r="H29" s="72">
        <f>I29*24</f>
        <v>268.75697522353835</v>
      </c>
      <c r="I29" s="82">
        <f>F29*42</f>
        <v>11.198207300980764</v>
      </c>
      <c r="J29" s="88">
        <f t="shared" si="15"/>
        <v>0.18663678834967939</v>
      </c>
      <c r="K29" s="18">
        <v>350.202</v>
      </c>
      <c r="L29" s="85">
        <f t="shared" si="16"/>
        <v>5.4391292604763706</v>
      </c>
      <c r="M29" s="20">
        <f>C29/K29</f>
        <v>0.22663038585318213</v>
      </c>
      <c r="N29" s="21">
        <f>M29/60</f>
        <v>3.7771730975530355E-3</v>
      </c>
      <c r="O29" s="72">
        <f>P29*24</f>
        <v>228.44342894000755</v>
      </c>
      <c r="P29" s="82">
        <f>M29*42</f>
        <v>9.5184762058336485</v>
      </c>
      <c r="Q29" s="173">
        <f t="shared" si="17"/>
        <v>0.15864127009722748</v>
      </c>
      <c r="R29" s="226"/>
    </row>
    <row r="31" spans="2:18" ht="15.75" thickBot="1" x14ac:dyDescent="0.3"/>
    <row r="32" spans="2:18" ht="15.75" thickBot="1" x14ac:dyDescent="0.3">
      <c r="B32" s="194" t="s">
        <v>96</v>
      </c>
      <c r="C32" s="194" t="s">
        <v>97</v>
      </c>
      <c r="D32" s="5"/>
      <c r="E32" s="230" t="s">
        <v>98</v>
      </c>
      <c r="F32" s="231"/>
      <c r="G32" s="231"/>
      <c r="H32" s="231"/>
      <c r="I32" s="231"/>
      <c r="J32" s="231"/>
      <c r="K32" s="5"/>
      <c r="L32" s="230" t="s">
        <v>99</v>
      </c>
      <c r="M32" s="231"/>
      <c r="N32" s="231"/>
      <c r="O32" s="231"/>
      <c r="P32" s="231"/>
      <c r="Q32" s="232"/>
      <c r="R32" s="224" t="s">
        <v>26</v>
      </c>
    </row>
    <row r="33" spans="2:18" ht="60.75" thickBot="1" x14ac:dyDescent="0.3">
      <c r="B33" s="91" t="s">
        <v>42</v>
      </c>
      <c r="C33" s="103" t="s">
        <v>0</v>
      </c>
      <c r="D33" s="57" t="s">
        <v>24</v>
      </c>
      <c r="E33" s="107" t="s">
        <v>16</v>
      </c>
      <c r="F33" s="107" t="s">
        <v>13</v>
      </c>
      <c r="G33" s="108" t="s">
        <v>14</v>
      </c>
      <c r="H33" s="107" t="s">
        <v>18</v>
      </c>
      <c r="I33" s="107" t="s">
        <v>2</v>
      </c>
      <c r="J33" s="109" t="s">
        <v>3</v>
      </c>
      <c r="K33" s="6" t="s">
        <v>22</v>
      </c>
      <c r="L33" s="104" t="s">
        <v>48</v>
      </c>
      <c r="M33" s="104" t="s">
        <v>7</v>
      </c>
      <c r="N33" s="105" t="s">
        <v>8</v>
      </c>
      <c r="O33" s="104" t="s">
        <v>35</v>
      </c>
      <c r="P33" s="104" t="s">
        <v>30</v>
      </c>
      <c r="Q33" s="106" t="s">
        <v>31</v>
      </c>
      <c r="R33" s="225"/>
    </row>
    <row r="34" spans="2:18" x14ac:dyDescent="0.25">
      <c r="B34" s="94" t="s">
        <v>1</v>
      </c>
      <c r="C34" s="58">
        <v>47619.848631933652</v>
      </c>
      <c r="D34" s="60">
        <f>K34*I6</f>
        <v>297.67169999999999</v>
      </c>
      <c r="E34" s="50">
        <f>F34*24</f>
        <v>3839.3853603362618</v>
      </c>
      <c r="F34" s="61">
        <f>C34/D34</f>
        <v>159.97439001401091</v>
      </c>
      <c r="G34" s="68">
        <f>F34/60</f>
        <v>2.6662398335668485</v>
      </c>
      <c r="H34" s="83">
        <f t="shared" ref="H34:H36" si="18">I34*24</f>
        <v>161254.18513412299</v>
      </c>
      <c r="I34" s="81">
        <f>F34*42</f>
        <v>6718.924380588458</v>
      </c>
      <c r="J34" s="65">
        <f>I34/60</f>
        <v>111.98207300980764</v>
      </c>
      <c r="K34" s="7">
        <v>350.202</v>
      </c>
      <c r="L34" s="50">
        <f>M34*24</f>
        <v>3263.4775562858231</v>
      </c>
      <c r="M34" s="61">
        <f>C34/K34</f>
        <v>135.97823151190929</v>
      </c>
      <c r="N34" s="68">
        <f>M34/60</f>
        <v>2.2663038585318214</v>
      </c>
      <c r="O34" s="83">
        <f t="shared" ref="O34:O36" si="19">P34*24</f>
        <v>137066.05736400458</v>
      </c>
      <c r="P34" s="81">
        <f>M34*42</f>
        <v>5711.0857235001904</v>
      </c>
      <c r="Q34" s="65">
        <f>P34/60</f>
        <v>95.184762058336503</v>
      </c>
      <c r="R34" s="225"/>
    </row>
    <row r="35" spans="2:18" x14ac:dyDescent="0.25">
      <c r="B35" s="95" t="s">
        <v>19</v>
      </c>
      <c r="C35" s="58">
        <v>23809.924315966826</v>
      </c>
      <c r="D35" s="60">
        <f>K35*I6</f>
        <v>297.67173902021483</v>
      </c>
      <c r="E35" s="50">
        <f t="shared" ref="E35:E37" si="20">F35*24</f>
        <v>1919.6924285257646</v>
      </c>
      <c r="F35" s="61">
        <f>C35/D35</f>
        <v>79.987184521906855</v>
      </c>
      <c r="G35" s="10">
        <f>F35/60</f>
        <v>1.3331197420317809</v>
      </c>
      <c r="H35" s="28">
        <f t="shared" si="18"/>
        <v>80627.081998082111</v>
      </c>
      <c r="I35" s="11">
        <f>F35*42</f>
        <v>3359.4617499200881</v>
      </c>
      <c r="J35" s="65">
        <f t="shared" ref="J35:J37" si="21">I35/60</f>
        <v>55.991029165334801</v>
      </c>
      <c r="K35" s="7">
        <v>350.20204590613508</v>
      </c>
      <c r="L35" s="50">
        <f t="shared" ref="L35:L37" si="22">M35*24</f>
        <v>1631.7385642468998</v>
      </c>
      <c r="M35" s="61">
        <f>C35/K35</f>
        <v>67.989106843620831</v>
      </c>
      <c r="N35" s="10">
        <f>M35/60</f>
        <v>1.1331517807270139</v>
      </c>
      <c r="O35" s="28">
        <f t="shared" si="19"/>
        <v>68533.019698369797</v>
      </c>
      <c r="P35" s="11">
        <f>M35*42</f>
        <v>2855.5424874320747</v>
      </c>
      <c r="Q35" s="65">
        <f t="shared" ref="Q35:Q37" si="23">P35/60</f>
        <v>47.592374790534578</v>
      </c>
      <c r="R35" s="225"/>
    </row>
    <row r="36" spans="2:18" x14ac:dyDescent="0.25">
      <c r="B36" s="95" t="s">
        <v>20</v>
      </c>
      <c r="C36" s="79">
        <v>1190.4962157983412</v>
      </c>
      <c r="D36" s="60">
        <f>K36*I6</f>
        <v>297.67169999999999</v>
      </c>
      <c r="E36" s="50">
        <f t="shared" si="20"/>
        <v>95.984634008406545</v>
      </c>
      <c r="F36" s="61">
        <f>C36/D36</f>
        <v>3.9993597503502727</v>
      </c>
      <c r="G36" s="10">
        <f>F36/60</f>
        <v>6.6655995839171214E-2</v>
      </c>
      <c r="H36" s="28">
        <f t="shared" si="18"/>
        <v>4031.3546283530745</v>
      </c>
      <c r="I36" s="11">
        <f>F36*42</f>
        <v>167.97310951471144</v>
      </c>
      <c r="J36" s="65">
        <f t="shared" si="21"/>
        <v>2.7995518252451905</v>
      </c>
      <c r="K36" s="7">
        <v>350.202</v>
      </c>
      <c r="L36" s="50">
        <f t="shared" si="22"/>
        <v>81.586938907145566</v>
      </c>
      <c r="M36" s="61">
        <f>C36/K36</f>
        <v>3.3994557877977316</v>
      </c>
      <c r="N36" s="10">
        <f>M36/60</f>
        <v>5.6657596463295525E-2</v>
      </c>
      <c r="O36" s="28">
        <f t="shared" si="19"/>
        <v>3426.6514341001134</v>
      </c>
      <c r="P36" s="11">
        <f>M36*42</f>
        <v>142.77714308750473</v>
      </c>
      <c r="Q36" s="65">
        <f t="shared" si="23"/>
        <v>2.3796190514584121</v>
      </c>
      <c r="R36" s="225"/>
    </row>
    <row r="37" spans="2:18" ht="15.75" thickBot="1" x14ac:dyDescent="0.3">
      <c r="B37" s="96" t="s">
        <v>53</v>
      </c>
      <c r="C37" s="78">
        <v>238.09924315966825</v>
      </c>
      <c r="D37" s="89">
        <f>K37*I6</f>
        <v>297.67169999999999</v>
      </c>
      <c r="E37" s="85">
        <f t="shared" si="20"/>
        <v>19.196926801681307</v>
      </c>
      <c r="F37" s="90">
        <f>C37/D37</f>
        <v>0.79987195007005452</v>
      </c>
      <c r="G37" s="21">
        <f>F37/60</f>
        <v>1.3331199167834241E-2</v>
      </c>
      <c r="H37" s="72">
        <f>I37*24</f>
        <v>806.27092567061482</v>
      </c>
      <c r="I37" s="82">
        <f>F37*42</f>
        <v>33.594621902942286</v>
      </c>
      <c r="J37" s="88">
        <f t="shared" si="21"/>
        <v>0.55991036504903813</v>
      </c>
      <c r="K37" s="18">
        <v>350.202</v>
      </c>
      <c r="L37" s="85">
        <f t="shared" si="22"/>
        <v>16.317387781429112</v>
      </c>
      <c r="M37" s="20">
        <f>C37/K37</f>
        <v>0.67989115755954632</v>
      </c>
      <c r="N37" s="21">
        <f>M37/60</f>
        <v>1.1331519292659105E-2</v>
      </c>
      <c r="O37" s="72">
        <f>P37*24</f>
        <v>685.33028682002259</v>
      </c>
      <c r="P37" s="82">
        <f>M37*42</f>
        <v>28.555428617500944</v>
      </c>
      <c r="Q37" s="173">
        <f t="shared" si="23"/>
        <v>0.4759238102916824</v>
      </c>
      <c r="R37" s="226"/>
    </row>
    <row r="39" spans="2:18" ht="15.75" thickBot="1" x14ac:dyDescent="0.3"/>
    <row r="40" spans="2:18" ht="15.75" thickBot="1" x14ac:dyDescent="0.3">
      <c r="B40" s="194" t="s">
        <v>96</v>
      </c>
      <c r="C40" s="194" t="s">
        <v>97</v>
      </c>
      <c r="D40" s="5"/>
      <c r="E40" s="230" t="s">
        <v>98</v>
      </c>
      <c r="F40" s="231"/>
      <c r="G40" s="231"/>
      <c r="H40" s="231"/>
      <c r="I40" s="231"/>
      <c r="J40" s="231"/>
      <c r="K40" s="5"/>
      <c r="L40" s="230" t="s">
        <v>99</v>
      </c>
      <c r="M40" s="231"/>
      <c r="N40" s="231"/>
      <c r="O40" s="231"/>
      <c r="P40" s="231"/>
      <c r="Q40" s="232"/>
      <c r="R40" s="224" t="s">
        <v>26</v>
      </c>
    </row>
    <row r="41" spans="2:18" ht="60.75" thickBot="1" x14ac:dyDescent="0.3">
      <c r="B41" s="91" t="s">
        <v>43</v>
      </c>
      <c r="C41" s="103" t="s">
        <v>0</v>
      </c>
      <c r="D41" s="57" t="s">
        <v>24</v>
      </c>
      <c r="E41" s="107" t="s">
        <v>16</v>
      </c>
      <c r="F41" s="107" t="s">
        <v>13</v>
      </c>
      <c r="G41" s="108" t="s">
        <v>14</v>
      </c>
      <c r="H41" s="107" t="s">
        <v>18</v>
      </c>
      <c r="I41" s="107" t="s">
        <v>2</v>
      </c>
      <c r="J41" s="109" t="s">
        <v>3</v>
      </c>
      <c r="K41" s="6" t="s">
        <v>22</v>
      </c>
      <c r="L41" s="104" t="s">
        <v>48</v>
      </c>
      <c r="M41" s="104" t="s">
        <v>7</v>
      </c>
      <c r="N41" s="105" t="s">
        <v>8</v>
      </c>
      <c r="O41" s="104" t="s">
        <v>35</v>
      </c>
      <c r="P41" s="104" t="s">
        <v>30</v>
      </c>
      <c r="Q41" s="106" t="s">
        <v>31</v>
      </c>
      <c r="R41" s="225"/>
    </row>
    <row r="42" spans="2:18" x14ac:dyDescent="0.25">
      <c r="B42" s="94" t="s">
        <v>1</v>
      </c>
      <c r="C42" s="58">
        <v>171960.56450420484</v>
      </c>
      <c r="D42" s="60">
        <f>K42*I6</f>
        <v>297.67169999999999</v>
      </c>
      <c r="E42" s="50">
        <f>F42*24</f>
        <v>13864.447134547612</v>
      </c>
      <c r="F42" s="61">
        <f>C42/D42</f>
        <v>577.68529727281714</v>
      </c>
      <c r="G42" s="68">
        <f>F42/60</f>
        <v>9.6280882878802849</v>
      </c>
      <c r="H42" s="83">
        <f t="shared" ref="H42:H44" si="24">I42*24</f>
        <v>582306.7796509997</v>
      </c>
      <c r="I42" s="81">
        <f>F42*42</f>
        <v>24262.78248545832</v>
      </c>
      <c r="J42" s="65">
        <f>I42/60</f>
        <v>404.37970809097197</v>
      </c>
      <c r="K42" s="7">
        <v>350.202</v>
      </c>
      <c r="L42" s="50">
        <f>M42*24</f>
        <v>11784.78006436547</v>
      </c>
      <c r="M42" s="61">
        <f>C42/K42</f>
        <v>491.03250268189458</v>
      </c>
      <c r="N42" s="68">
        <f>M42/60</f>
        <v>8.1838750446982438</v>
      </c>
      <c r="O42" s="83">
        <f t="shared" ref="O42:O44" si="25">P42*24</f>
        <v>494960.7627033497</v>
      </c>
      <c r="P42" s="81">
        <f>M42*42</f>
        <v>20623.365112639571</v>
      </c>
      <c r="Q42" s="65">
        <f>P42/60</f>
        <v>343.72275187732617</v>
      </c>
      <c r="R42" s="225"/>
    </row>
    <row r="43" spans="2:18" x14ac:dyDescent="0.25">
      <c r="B43" s="95" t="s">
        <v>19</v>
      </c>
      <c r="C43" s="58">
        <v>85980.282252102421</v>
      </c>
      <c r="D43" s="60">
        <f>K43*I6</f>
        <v>297.67173902021483</v>
      </c>
      <c r="E43" s="50">
        <f t="shared" ref="E43:E45" si="26">F43*24</f>
        <v>6932.2226585652606</v>
      </c>
      <c r="F43" s="61">
        <f>C43/D43</f>
        <v>288.84261077355251</v>
      </c>
      <c r="G43" s="10">
        <f>F43/60</f>
        <v>4.8140435128925416</v>
      </c>
      <c r="H43" s="28">
        <f t="shared" si="24"/>
        <v>291153.35165974096</v>
      </c>
      <c r="I43" s="11">
        <f>F43*42</f>
        <v>12131.389652489206</v>
      </c>
      <c r="J43" s="65">
        <f t="shared" ref="J43:J45" si="27">I43/60</f>
        <v>202.18982754148678</v>
      </c>
      <c r="K43" s="7">
        <v>350.20204590613508</v>
      </c>
      <c r="L43" s="50">
        <f t="shared" ref="L43:L45" si="28">M43*24</f>
        <v>5892.3892597804715</v>
      </c>
      <c r="M43" s="61">
        <f>C43/K43</f>
        <v>245.51621915751966</v>
      </c>
      <c r="N43" s="10">
        <f>M43/60</f>
        <v>4.091936985958661</v>
      </c>
      <c r="O43" s="28">
        <f t="shared" si="25"/>
        <v>247480.34891077981</v>
      </c>
      <c r="P43" s="11">
        <f>M43*42</f>
        <v>10311.681204615825</v>
      </c>
      <c r="Q43" s="65">
        <f t="shared" ref="Q43:Q45" si="29">P43/60</f>
        <v>171.86135341026375</v>
      </c>
      <c r="R43" s="225"/>
    </row>
    <row r="44" spans="2:18" x14ac:dyDescent="0.25">
      <c r="B44" s="95" t="s">
        <v>20</v>
      </c>
      <c r="C44" s="79">
        <v>4299.0141126051212</v>
      </c>
      <c r="D44" s="60">
        <f>K44*I6</f>
        <v>297.67169999999999</v>
      </c>
      <c r="E44" s="50">
        <f t="shared" si="26"/>
        <v>346.61117836369033</v>
      </c>
      <c r="F44" s="61">
        <f>C44/D44</f>
        <v>14.442132431820429</v>
      </c>
      <c r="G44" s="10">
        <f>F44/60</f>
        <v>0.24070220719700716</v>
      </c>
      <c r="H44" s="28">
        <f t="shared" si="24"/>
        <v>14557.669491274992</v>
      </c>
      <c r="I44" s="11">
        <f>F44*42</f>
        <v>606.56956213645799</v>
      </c>
      <c r="J44" s="65">
        <f t="shared" si="27"/>
        <v>10.1094927022743</v>
      </c>
      <c r="K44" s="7">
        <v>350.202</v>
      </c>
      <c r="L44" s="50">
        <f t="shared" si="28"/>
        <v>294.61950160913676</v>
      </c>
      <c r="M44" s="61">
        <f>C44/K44</f>
        <v>12.275812567047366</v>
      </c>
      <c r="N44" s="10">
        <f>M44/60</f>
        <v>0.20459687611745608</v>
      </c>
      <c r="O44" s="28">
        <f t="shared" si="25"/>
        <v>12374.019067583746</v>
      </c>
      <c r="P44" s="11">
        <f>M44*42</f>
        <v>515.5841278159894</v>
      </c>
      <c r="Q44" s="65">
        <f t="shared" si="29"/>
        <v>8.5930687969331565</v>
      </c>
      <c r="R44" s="225"/>
    </row>
    <row r="45" spans="2:18" ht="15.75" thickBot="1" x14ac:dyDescent="0.3">
      <c r="B45" s="96" t="s">
        <v>53</v>
      </c>
      <c r="C45" s="78">
        <v>859.80282252102427</v>
      </c>
      <c r="D45" s="89">
        <f>K45*I6</f>
        <v>297.67169999999999</v>
      </c>
      <c r="E45" s="85">
        <f t="shared" si="26"/>
        <v>69.32223567273806</v>
      </c>
      <c r="F45" s="90">
        <f>C45/D45</f>
        <v>2.8884264863640858</v>
      </c>
      <c r="G45" s="21">
        <f>F45/60</f>
        <v>4.8140441439401431E-2</v>
      </c>
      <c r="H45" s="72">
        <f>I45*24</f>
        <v>2911.5338982549983</v>
      </c>
      <c r="I45" s="82">
        <f>F45*42</f>
        <v>121.3139124272916</v>
      </c>
      <c r="J45" s="88">
        <f t="shared" si="27"/>
        <v>2.0218985404548602</v>
      </c>
      <c r="K45" s="18">
        <v>350.202</v>
      </c>
      <c r="L45" s="85">
        <f t="shared" si="28"/>
        <v>58.923900321827361</v>
      </c>
      <c r="M45" s="35">
        <f>C45/K45</f>
        <v>2.4551625134094732</v>
      </c>
      <c r="N45" s="21">
        <f>M45/60</f>
        <v>4.0919375223491219E-2</v>
      </c>
      <c r="O45" s="72">
        <f>P45*24</f>
        <v>2474.803813516749</v>
      </c>
      <c r="P45" s="82">
        <f>M45*42</f>
        <v>103.11682556319788</v>
      </c>
      <c r="Q45" s="88">
        <f t="shared" si="29"/>
        <v>1.7186137593866313</v>
      </c>
      <c r="R45" s="226"/>
    </row>
    <row r="46" spans="2:18" x14ac:dyDescent="0.25">
      <c r="B46" s="99"/>
      <c r="C46" s="39"/>
      <c r="D46" s="41"/>
      <c r="E46" s="41"/>
      <c r="F46" s="40"/>
      <c r="G46" s="74"/>
      <c r="H46" s="39"/>
      <c r="I46" s="39"/>
      <c r="J46" s="43"/>
      <c r="K46" s="73"/>
      <c r="L46" s="39"/>
      <c r="M46" s="40"/>
      <c r="N46" s="74"/>
      <c r="O46" s="39"/>
      <c r="P46" s="39"/>
      <c r="Q46" s="43"/>
      <c r="R46" s="75"/>
    </row>
    <row r="47" spans="2:18" ht="15.75" thickBot="1" x14ac:dyDescent="0.3"/>
    <row r="48" spans="2:18" ht="15.75" thickBot="1" x14ac:dyDescent="0.3">
      <c r="B48" s="194" t="s">
        <v>96</v>
      </c>
      <c r="C48" s="194" t="s">
        <v>97</v>
      </c>
      <c r="D48" s="5"/>
      <c r="E48" s="230" t="s">
        <v>98</v>
      </c>
      <c r="F48" s="231"/>
      <c r="G48" s="231"/>
      <c r="H48" s="231"/>
      <c r="I48" s="231"/>
      <c r="J48" s="231"/>
      <c r="K48" s="5"/>
      <c r="L48" s="230" t="s">
        <v>99</v>
      </c>
      <c r="M48" s="231"/>
      <c r="N48" s="231"/>
      <c r="O48" s="231"/>
      <c r="P48" s="231"/>
      <c r="Q48" s="232"/>
      <c r="R48" s="224" t="s">
        <v>26</v>
      </c>
    </row>
    <row r="49" spans="2:18" ht="60.75" thickBot="1" x14ac:dyDescent="0.3">
      <c r="B49" s="91" t="s">
        <v>44</v>
      </c>
      <c r="C49" s="103" t="s">
        <v>0</v>
      </c>
      <c r="D49" s="57" t="s">
        <v>24</v>
      </c>
      <c r="E49" s="107" t="s">
        <v>16</v>
      </c>
      <c r="F49" s="107" t="s">
        <v>13</v>
      </c>
      <c r="G49" s="108" t="s">
        <v>14</v>
      </c>
      <c r="H49" s="107" t="s">
        <v>18</v>
      </c>
      <c r="I49" s="107" t="s">
        <v>2</v>
      </c>
      <c r="J49" s="109" t="s">
        <v>3</v>
      </c>
      <c r="K49" s="6" t="s">
        <v>22</v>
      </c>
      <c r="L49" s="104" t="s">
        <v>48</v>
      </c>
      <c r="M49" s="104" t="s">
        <v>7</v>
      </c>
      <c r="N49" s="105" t="s">
        <v>8</v>
      </c>
      <c r="O49" s="104" t="s">
        <v>35</v>
      </c>
      <c r="P49" s="104" t="s">
        <v>30</v>
      </c>
      <c r="Q49" s="106" t="s">
        <v>31</v>
      </c>
      <c r="R49" s="225"/>
    </row>
    <row r="50" spans="2:18" x14ac:dyDescent="0.25">
      <c r="B50" s="94" t="s">
        <v>1</v>
      </c>
      <c r="C50" s="58">
        <v>171960.56450420484</v>
      </c>
      <c r="D50" s="60">
        <f>K50*I6</f>
        <v>297.67169999999999</v>
      </c>
      <c r="E50" s="50">
        <f>F50*24</f>
        <v>13864.447134547612</v>
      </c>
      <c r="F50" s="61">
        <f>C50/D50</f>
        <v>577.68529727281714</v>
      </c>
      <c r="G50" s="68">
        <f>F50/60</f>
        <v>9.6280882878802849</v>
      </c>
      <c r="H50" s="83">
        <f t="shared" ref="H50:H52" si="30">I50*24</f>
        <v>582306.7796509997</v>
      </c>
      <c r="I50" s="81">
        <f>F50*42</f>
        <v>24262.78248545832</v>
      </c>
      <c r="J50" s="65">
        <f>I50/60</f>
        <v>404.37970809097197</v>
      </c>
      <c r="K50" s="7">
        <v>350.202</v>
      </c>
      <c r="L50" s="50">
        <f>M50*24</f>
        <v>11784.78006436547</v>
      </c>
      <c r="M50" s="61">
        <f>C50/K50</f>
        <v>491.03250268189458</v>
      </c>
      <c r="N50" s="68">
        <f>M50/60</f>
        <v>8.1838750446982438</v>
      </c>
      <c r="O50" s="83">
        <f t="shared" ref="O50:O52" si="31">P50*24</f>
        <v>494960.7627033497</v>
      </c>
      <c r="P50" s="81">
        <f>M50*42</f>
        <v>20623.365112639571</v>
      </c>
      <c r="Q50" s="65">
        <f>P50/60</f>
        <v>343.72275187732617</v>
      </c>
      <c r="R50" s="225"/>
    </row>
    <row r="51" spans="2:18" x14ac:dyDescent="0.25">
      <c r="B51" s="95" t="s">
        <v>19</v>
      </c>
      <c r="C51" s="58">
        <v>85980.282252102421</v>
      </c>
      <c r="D51" s="60">
        <f>K51*I6</f>
        <v>297.67173902021483</v>
      </c>
      <c r="E51" s="50">
        <f t="shared" ref="E51:E53" si="32">F51*24</f>
        <v>6932.2226585652606</v>
      </c>
      <c r="F51" s="61">
        <f>C51/D51</f>
        <v>288.84261077355251</v>
      </c>
      <c r="G51" s="10">
        <f>F51/60</f>
        <v>4.8140435128925416</v>
      </c>
      <c r="H51" s="28">
        <f t="shared" si="30"/>
        <v>291153.35165974096</v>
      </c>
      <c r="I51" s="11">
        <f>F51*42</f>
        <v>12131.389652489206</v>
      </c>
      <c r="J51" s="65">
        <f t="shared" ref="J51:J53" si="33">I51/60</f>
        <v>202.18982754148678</v>
      </c>
      <c r="K51" s="7">
        <v>350.20204590613508</v>
      </c>
      <c r="L51" s="50">
        <f t="shared" ref="L51:L53" si="34">M51*24</f>
        <v>5892.3892597804715</v>
      </c>
      <c r="M51" s="61">
        <f>C51/K51</f>
        <v>245.51621915751966</v>
      </c>
      <c r="N51" s="10">
        <f>M51/60</f>
        <v>4.091936985958661</v>
      </c>
      <c r="O51" s="28">
        <f t="shared" si="31"/>
        <v>247480.34891077981</v>
      </c>
      <c r="P51" s="11">
        <f>M51*42</f>
        <v>10311.681204615825</v>
      </c>
      <c r="Q51" s="65">
        <f t="shared" ref="Q51:Q53" si="35">P51/60</f>
        <v>171.86135341026375</v>
      </c>
      <c r="R51" s="225"/>
    </row>
    <row r="52" spans="2:18" x14ac:dyDescent="0.25">
      <c r="B52" s="95" t="s">
        <v>20</v>
      </c>
      <c r="C52" s="79">
        <v>4299.0141126051212</v>
      </c>
      <c r="D52" s="60">
        <f>K52*I6</f>
        <v>297.67169999999999</v>
      </c>
      <c r="E52" s="50">
        <f t="shared" si="32"/>
        <v>346.61117836369033</v>
      </c>
      <c r="F52" s="61">
        <f>C52/D52</f>
        <v>14.442132431820429</v>
      </c>
      <c r="G52" s="10">
        <f>F52/60</f>
        <v>0.24070220719700716</v>
      </c>
      <c r="H52" s="28">
        <f t="shared" si="30"/>
        <v>14557.669491274992</v>
      </c>
      <c r="I52" s="11">
        <f>F52*42</f>
        <v>606.56956213645799</v>
      </c>
      <c r="J52" s="65">
        <f t="shared" si="33"/>
        <v>10.1094927022743</v>
      </c>
      <c r="K52" s="7">
        <v>350.202</v>
      </c>
      <c r="L52" s="50">
        <f t="shared" si="34"/>
        <v>294.61950160913676</v>
      </c>
      <c r="M52" s="61">
        <f>C52/K52</f>
        <v>12.275812567047366</v>
      </c>
      <c r="N52" s="10">
        <f>M52/60</f>
        <v>0.20459687611745608</v>
      </c>
      <c r="O52" s="28">
        <f t="shared" si="31"/>
        <v>12374.019067583746</v>
      </c>
      <c r="P52" s="11">
        <f>M52*42</f>
        <v>515.5841278159894</v>
      </c>
      <c r="Q52" s="65">
        <f t="shared" si="35"/>
        <v>8.5930687969331565</v>
      </c>
      <c r="R52" s="225"/>
    </row>
    <row r="53" spans="2:18" ht="15.75" thickBot="1" x14ac:dyDescent="0.3">
      <c r="B53" s="96" t="s">
        <v>53</v>
      </c>
      <c r="C53" s="78">
        <v>859.80282252102427</v>
      </c>
      <c r="D53" s="89">
        <f>K53*I6</f>
        <v>297.67169999999999</v>
      </c>
      <c r="E53" s="85">
        <f t="shared" si="32"/>
        <v>69.32223567273806</v>
      </c>
      <c r="F53" s="90">
        <f>C53/D53</f>
        <v>2.8884264863640858</v>
      </c>
      <c r="G53" s="21">
        <f>F53/60</f>
        <v>4.8140441439401431E-2</v>
      </c>
      <c r="H53" s="72">
        <f>I53*24</f>
        <v>2911.5338982549983</v>
      </c>
      <c r="I53" s="82">
        <f>F53*42</f>
        <v>121.3139124272916</v>
      </c>
      <c r="J53" s="88">
        <f t="shared" si="33"/>
        <v>2.0218985404548602</v>
      </c>
      <c r="K53" s="18">
        <v>350.202</v>
      </c>
      <c r="L53" s="85">
        <f t="shared" si="34"/>
        <v>58.923900321827361</v>
      </c>
      <c r="M53" s="20">
        <f>C53/K53</f>
        <v>2.4551625134094732</v>
      </c>
      <c r="N53" s="21">
        <f>M53/60</f>
        <v>4.0919375223491219E-2</v>
      </c>
      <c r="O53" s="72">
        <f>P53*24</f>
        <v>2474.803813516749</v>
      </c>
      <c r="P53" s="82">
        <f>M53*42</f>
        <v>103.11682556319788</v>
      </c>
      <c r="Q53" s="88">
        <f t="shared" si="35"/>
        <v>1.7186137593866313</v>
      </c>
      <c r="R53" s="226"/>
    </row>
    <row r="54" spans="2:18" x14ac:dyDescent="0.25">
      <c r="B54" s="99"/>
      <c r="C54" s="39"/>
      <c r="D54" s="41"/>
      <c r="E54" s="41"/>
      <c r="F54" s="40"/>
      <c r="G54" s="74"/>
      <c r="H54" s="39"/>
      <c r="I54" s="39"/>
      <c r="J54" s="43"/>
      <c r="K54" s="73"/>
      <c r="L54" s="39"/>
      <c r="M54" s="40"/>
      <c r="N54" s="74"/>
      <c r="O54" s="39"/>
      <c r="P54" s="39"/>
      <c r="Q54" s="43"/>
      <c r="R54" s="75"/>
    </row>
    <row r="55" spans="2:18" ht="15.75" thickBot="1" x14ac:dyDescent="0.3"/>
    <row r="56" spans="2:18" ht="15.75" thickBot="1" x14ac:dyDescent="0.3">
      <c r="B56" s="194" t="s">
        <v>96</v>
      </c>
      <c r="C56" s="194" t="s">
        <v>97</v>
      </c>
      <c r="D56" s="5"/>
      <c r="E56" s="230" t="s">
        <v>98</v>
      </c>
      <c r="F56" s="231"/>
      <c r="G56" s="231"/>
      <c r="H56" s="231"/>
      <c r="I56" s="231"/>
      <c r="J56" s="231"/>
      <c r="K56" s="5"/>
      <c r="L56" s="230" t="s">
        <v>99</v>
      </c>
      <c r="M56" s="231"/>
      <c r="N56" s="231"/>
      <c r="O56" s="231"/>
      <c r="P56" s="231"/>
      <c r="Q56" s="232"/>
      <c r="R56" s="224" t="s">
        <v>26</v>
      </c>
    </row>
    <row r="57" spans="2:18" ht="60.75" thickBot="1" x14ac:dyDescent="0.3">
      <c r="B57" s="91" t="s">
        <v>45</v>
      </c>
      <c r="C57" s="103" t="s">
        <v>0</v>
      </c>
      <c r="D57" s="57" t="s">
        <v>24</v>
      </c>
      <c r="E57" s="107" t="s">
        <v>16</v>
      </c>
      <c r="F57" s="107" t="s">
        <v>13</v>
      </c>
      <c r="G57" s="108" t="s">
        <v>14</v>
      </c>
      <c r="H57" s="107" t="s">
        <v>18</v>
      </c>
      <c r="I57" s="107" t="s">
        <v>2</v>
      </c>
      <c r="J57" s="109" t="s">
        <v>3</v>
      </c>
      <c r="K57" s="6" t="s">
        <v>22</v>
      </c>
      <c r="L57" s="104" t="s">
        <v>48</v>
      </c>
      <c r="M57" s="104" t="s">
        <v>7</v>
      </c>
      <c r="N57" s="105" t="s">
        <v>8</v>
      </c>
      <c r="O57" s="104" t="s">
        <v>35</v>
      </c>
      <c r="P57" s="104" t="s">
        <v>30</v>
      </c>
      <c r="Q57" s="106" t="s">
        <v>31</v>
      </c>
      <c r="R57" s="225"/>
    </row>
    <row r="58" spans="2:18" x14ac:dyDescent="0.25">
      <c r="B58" s="94" t="s">
        <v>1</v>
      </c>
      <c r="C58" s="58">
        <v>529109.42924370721</v>
      </c>
      <c r="D58" s="60">
        <f>K58*I6</f>
        <v>297.67169999999999</v>
      </c>
      <c r="E58" s="50">
        <f>F58*24</f>
        <v>42659.837337069577</v>
      </c>
      <c r="F58" s="61">
        <f>C58/D58</f>
        <v>1777.493222377899</v>
      </c>
      <c r="G58" s="68">
        <f>F58/60</f>
        <v>29.624887039631648</v>
      </c>
      <c r="H58" s="83">
        <f t="shared" ref="H58:H60" si="36">I58*24</f>
        <v>1791713.1681569223</v>
      </c>
      <c r="I58" s="81">
        <f>F58*42</f>
        <v>74654.715339871764</v>
      </c>
      <c r="J58" s="65">
        <f>I58/60</f>
        <v>1244.2452556645294</v>
      </c>
      <c r="K58" s="7">
        <v>350.202</v>
      </c>
      <c r="L58" s="50">
        <f>M58*24</f>
        <v>36260.861736509134</v>
      </c>
      <c r="M58" s="61">
        <f>C58/K58</f>
        <v>1510.8692390212141</v>
      </c>
      <c r="N58" s="68">
        <f>M58/60</f>
        <v>25.181153983686901</v>
      </c>
      <c r="O58" s="83">
        <f t="shared" ref="O58:O60" si="37">P58*24</f>
        <v>1522956.1929333839</v>
      </c>
      <c r="P58" s="81">
        <f>M58*42</f>
        <v>63456.508038890992</v>
      </c>
      <c r="Q58" s="65">
        <f>P58/60</f>
        <v>1057.6084673148498</v>
      </c>
      <c r="R58" s="225"/>
    </row>
    <row r="59" spans="2:18" x14ac:dyDescent="0.25">
      <c r="B59" s="95" t="s">
        <v>19</v>
      </c>
      <c r="C59" s="58">
        <v>264554.71462185361</v>
      </c>
      <c r="D59" s="60">
        <f>K59*I6</f>
        <v>297.67173902021483</v>
      </c>
      <c r="E59" s="50">
        <f t="shared" ref="E59:E61" si="38">F59*24</f>
        <v>21329.915872508493</v>
      </c>
      <c r="F59" s="61">
        <f>C59/D59</f>
        <v>888.7464946878539</v>
      </c>
      <c r="G59" s="10">
        <f>F59/60</f>
        <v>14.812441578130898</v>
      </c>
      <c r="H59" s="28">
        <f t="shared" si="36"/>
        <v>895856.46664535673</v>
      </c>
      <c r="I59" s="11">
        <f>F59*42</f>
        <v>37327.352776889864</v>
      </c>
      <c r="J59" s="65">
        <f t="shared" ref="J59:J61" si="39">I59/60</f>
        <v>622.12254628149776</v>
      </c>
      <c r="K59" s="7">
        <v>350.20204590613508</v>
      </c>
      <c r="L59" s="50">
        <f t="shared" ref="L59:L61" si="40">M59*24</f>
        <v>18130.428491632221</v>
      </c>
      <c r="M59" s="61">
        <f>C59/K59</f>
        <v>755.43452048467589</v>
      </c>
      <c r="N59" s="10">
        <f>M59/60</f>
        <v>12.590575341411265</v>
      </c>
      <c r="O59" s="28">
        <f t="shared" si="37"/>
        <v>761477.99664855329</v>
      </c>
      <c r="P59" s="11">
        <f>M59*42</f>
        <v>31728.249860356387</v>
      </c>
      <c r="Q59" s="65">
        <f t="shared" ref="Q59:Q61" si="41">P59/60</f>
        <v>528.80416433927314</v>
      </c>
      <c r="R59" s="225"/>
    </row>
    <row r="60" spans="2:18" x14ac:dyDescent="0.25">
      <c r="B60" s="95" t="s">
        <v>20</v>
      </c>
      <c r="C60" s="79">
        <v>13227.73573109268</v>
      </c>
      <c r="D60" s="60">
        <f>K60*I6</f>
        <v>297.67169999999999</v>
      </c>
      <c r="E60" s="50">
        <f t="shared" si="38"/>
        <v>1066.4959334267394</v>
      </c>
      <c r="F60" s="61">
        <f>C60/D60</f>
        <v>44.437330559447474</v>
      </c>
      <c r="G60" s="10">
        <f>F60/60</f>
        <v>0.74062217599079128</v>
      </c>
      <c r="H60" s="28">
        <f t="shared" si="36"/>
        <v>44792.829203923051</v>
      </c>
      <c r="I60" s="11">
        <f>F60*42</f>
        <v>1866.3678834967939</v>
      </c>
      <c r="J60" s="65">
        <f t="shared" si="39"/>
        <v>31.106131391613232</v>
      </c>
      <c r="K60" s="7">
        <v>350.202</v>
      </c>
      <c r="L60" s="50">
        <f t="shared" si="40"/>
        <v>906.52154341272853</v>
      </c>
      <c r="M60" s="61">
        <f>C60/K60</f>
        <v>37.771730975530353</v>
      </c>
      <c r="N60" s="10">
        <f>M60/60</f>
        <v>0.62952884959217259</v>
      </c>
      <c r="O60" s="28">
        <f t="shared" si="37"/>
        <v>38073.904823334597</v>
      </c>
      <c r="P60" s="11">
        <f>M60*42</f>
        <v>1586.4127009722749</v>
      </c>
      <c r="Q60" s="65">
        <f t="shared" si="41"/>
        <v>26.440211682871247</v>
      </c>
      <c r="R60" s="225"/>
    </row>
    <row r="61" spans="2:18" ht="15.75" thickBot="1" x14ac:dyDescent="0.3">
      <c r="B61" s="96" t="s">
        <v>53</v>
      </c>
      <c r="C61" s="78">
        <v>2645.547146218536</v>
      </c>
      <c r="D61" s="89">
        <f>K61*I6</f>
        <v>297.67169999999999</v>
      </c>
      <c r="E61" s="85">
        <f t="shared" si="38"/>
        <v>213.29918668534788</v>
      </c>
      <c r="F61" s="90">
        <f>C61/D61</f>
        <v>8.8874661118894949</v>
      </c>
      <c r="G61" s="21">
        <f>F61/60</f>
        <v>0.14812443519815824</v>
      </c>
      <c r="H61" s="72">
        <f>I61*24</f>
        <v>8958.5658407846113</v>
      </c>
      <c r="I61" s="82">
        <f>F61*42</f>
        <v>373.27357669935878</v>
      </c>
      <c r="J61" s="88">
        <f t="shared" si="39"/>
        <v>6.2212262783226464</v>
      </c>
      <c r="K61" s="18">
        <v>350.202</v>
      </c>
      <c r="L61" s="85">
        <f t="shared" si="40"/>
        <v>181.3043086825457</v>
      </c>
      <c r="M61" s="35">
        <f>C61/K61</f>
        <v>7.5543461951060706</v>
      </c>
      <c r="N61" s="21">
        <f>M61/60</f>
        <v>0.12590576991843452</v>
      </c>
      <c r="O61" s="72">
        <f>P61*24</f>
        <v>7614.7809646669193</v>
      </c>
      <c r="P61" s="82">
        <f>M61*42</f>
        <v>317.28254019445495</v>
      </c>
      <c r="Q61" s="88">
        <f t="shared" si="41"/>
        <v>5.2880423365742493</v>
      </c>
      <c r="R61" s="226"/>
    </row>
    <row r="63" spans="2:18" ht="15.75" thickBot="1" x14ac:dyDescent="0.3"/>
    <row r="64" spans="2:18" ht="15.75" thickBot="1" x14ac:dyDescent="0.3">
      <c r="B64" s="194" t="s">
        <v>96</v>
      </c>
      <c r="C64" s="194" t="s">
        <v>97</v>
      </c>
      <c r="D64" s="5"/>
      <c r="E64" s="230" t="s">
        <v>98</v>
      </c>
      <c r="F64" s="231"/>
      <c r="G64" s="231"/>
      <c r="H64" s="231"/>
      <c r="I64" s="231"/>
      <c r="J64" s="231"/>
      <c r="K64" s="5"/>
      <c r="L64" s="230" t="s">
        <v>99</v>
      </c>
      <c r="M64" s="231"/>
      <c r="N64" s="231"/>
      <c r="O64" s="231"/>
      <c r="P64" s="231"/>
      <c r="Q64" s="232"/>
      <c r="R64" s="224" t="s">
        <v>26</v>
      </c>
    </row>
    <row r="65" spans="2:18" ht="60.75" thickBot="1" x14ac:dyDescent="0.3">
      <c r="B65" s="91" t="s">
        <v>46</v>
      </c>
      <c r="C65" s="103" t="s">
        <v>0</v>
      </c>
      <c r="D65" s="57" t="s">
        <v>24</v>
      </c>
      <c r="E65" s="107" t="s">
        <v>16</v>
      </c>
      <c r="F65" s="107" t="s">
        <v>13</v>
      </c>
      <c r="G65" s="108" t="s">
        <v>14</v>
      </c>
      <c r="H65" s="107" t="s">
        <v>18</v>
      </c>
      <c r="I65" s="107" t="s">
        <v>2</v>
      </c>
      <c r="J65" s="109" t="s">
        <v>3</v>
      </c>
      <c r="K65" s="6" t="s">
        <v>22</v>
      </c>
      <c r="L65" s="104" t="s">
        <v>48</v>
      </c>
      <c r="M65" s="104" t="s">
        <v>7</v>
      </c>
      <c r="N65" s="105" t="s">
        <v>8</v>
      </c>
      <c r="O65" s="104" t="s">
        <v>35</v>
      </c>
      <c r="P65" s="104" t="s">
        <v>30</v>
      </c>
      <c r="Q65" s="106" t="s">
        <v>31</v>
      </c>
      <c r="R65" s="225"/>
    </row>
    <row r="66" spans="2:18" x14ac:dyDescent="0.25">
      <c r="B66" s="94" t="s">
        <v>1</v>
      </c>
      <c r="C66" s="58">
        <v>1507962</v>
      </c>
      <c r="D66" s="60">
        <f>K66*I6</f>
        <v>297.67169999999999</v>
      </c>
      <c r="E66" s="50">
        <f>F66*24</f>
        <v>121580.54662233597</v>
      </c>
      <c r="F66" s="61">
        <f>C66/D66</f>
        <v>5065.8561092639984</v>
      </c>
      <c r="G66" s="68">
        <f>F66/60</f>
        <v>84.430935154399975</v>
      </c>
      <c r="H66" s="83">
        <f t="shared" ref="H66:H68" si="42">I66*24</f>
        <v>5106382.9581381101</v>
      </c>
      <c r="I66" s="81">
        <f>F66*42</f>
        <v>212765.95658908793</v>
      </c>
      <c r="J66" s="65">
        <f>I66/60</f>
        <v>3546.0992764847988</v>
      </c>
      <c r="K66" s="7">
        <v>350.202</v>
      </c>
      <c r="L66" s="50">
        <f>M66*24</f>
        <v>103343.46462898556</v>
      </c>
      <c r="M66" s="61">
        <f>C66/K66</f>
        <v>4305.9776928743986</v>
      </c>
      <c r="N66" s="68">
        <f>M66/60</f>
        <v>71.766294881239972</v>
      </c>
      <c r="O66" s="83">
        <f t="shared" ref="O66:O68" si="43">P66*24</f>
        <v>4340425.5144173941</v>
      </c>
      <c r="P66" s="81">
        <f>M66*42</f>
        <v>180851.06310072474</v>
      </c>
      <c r="Q66" s="65">
        <f>P66/60</f>
        <v>3014.184385012079</v>
      </c>
      <c r="R66" s="225"/>
    </row>
    <row r="67" spans="2:18" x14ac:dyDescent="0.25">
      <c r="B67" s="95" t="s">
        <v>19</v>
      </c>
      <c r="C67" s="58">
        <v>753980.93667228275</v>
      </c>
      <c r="D67" s="60">
        <f>K67*I6</f>
        <v>297.67173902021483</v>
      </c>
      <c r="E67" s="50">
        <f t="shared" ref="E67:E69" si="44">F67*24</f>
        <v>60790.260236649206</v>
      </c>
      <c r="F67" s="61">
        <f>C67/D67</f>
        <v>2532.9275098603835</v>
      </c>
      <c r="G67" s="10">
        <f>F67/60</f>
        <v>42.215458497673055</v>
      </c>
      <c r="H67" s="28">
        <f t="shared" si="42"/>
        <v>2553190.9299392663</v>
      </c>
      <c r="I67" s="11">
        <f>F67*42</f>
        <v>106382.9554141361</v>
      </c>
      <c r="J67" s="65">
        <f t="shared" ref="J67:J69" si="45">I67/60</f>
        <v>1773.0492569022683</v>
      </c>
      <c r="K67" s="7">
        <v>350.20204590613508</v>
      </c>
      <c r="L67" s="50">
        <f t="shared" ref="L67:L69" si="46">M67*24</f>
        <v>51671.721201151828</v>
      </c>
      <c r="M67" s="61">
        <f>C67/K67</f>
        <v>2152.988383381326</v>
      </c>
      <c r="N67" s="10">
        <f>M67/60</f>
        <v>35.883139723022097</v>
      </c>
      <c r="O67" s="28">
        <f t="shared" si="43"/>
        <v>2170212.2904483769</v>
      </c>
      <c r="P67" s="11">
        <f>M67*42</f>
        <v>90425.512102015695</v>
      </c>
      <c r="Q67" s="65">
        <f t="shared" ref="Q67:Q69" si="47">P67/60</f>
        <v>1507.0918683669283</v>
      </c>
      <c r="R67" s="225"/>
    </row>
    <row r="68" spans="2:18" x14ac:dyDescent="0.25">
      <c r="B68" s="95" t="s">
        <v>20</v>
      </c>
      <c r="C68" s="79">
        <v>37699.046833614142</v>
      </c>
      <c r="D68" s="60">
        <f>K68*I6</f>
        <v>297.67169999999999</v>
      </c>
      <c r="E68" s="50">
        <f t="shared" si="44"/>
        <v>3039.5134102662073</v>
      </c>
      <c r="F68" s="61">
        <f>C68/D68</f>
        <v>126.64639209442531</v>
      </c>
      <c r="G68" s="10">
        <f>F68/60</f>
        <v>2.110773201573755</v>
      </c>
      <c r="H68" s="28">
        <f t="shared" si="42"/>
        <v>127659.56323118071</v>
      </c>
      <c r="I68" s="11">
        <f>F68*42</f>
        <v>5319.1484679658633</v>
      </c>
      <c r="J68" s="65">
        <f t="shared" si="45"/>
        <v>88.652474466097729</v>
      </c>
      <c r="K68" s="7">
        <v>350.202</v>
      </c>
      <c r="L68" s="50">
        <f t="shared" si="46"/>
        <v>2583.5863987262765</v>
      </c>
      <c r="M68" s="61">
        <f>C68/K68</f>
        <v>107.64943328026152</v>
      </c>
      <c r="N68" s="10">
        <f>M68/60</f>
        <v>1.794157221337692</v>
      </c>
      <c r="O68" s="28">
        <f t="shared" si="43"/>
        <v>108510.6287465036</v>
      </c>
      <c r="P68" s="11">
        <f>M68*42</f>
        <v>4521.2761977709833</v>
      </c>
      <c r="Q68" s="65">
        <f t="shared" si="47"/>
        <v>75.354603296183058</v>
      </c>
      <c r="R68" s="225"/>
    </row>
    <row r="69" spans="2:18" ht="15.75" thickBot="1" x14ac:dyDescent="0.3">
      <c r="B69" s="96" t="s">
        <v>53</v>
      </c>
      <c r="C69" s="78">
        <v>7539.8093667228277</v>
      </c>
      <c r="D69" s="89">
        <f>K69*I6</f>
        <v>297.67169999999999</v>
      </c>
      <c r="E69" s="85">
        <f t="shared" si="44"/>
        <v>607.90268205324151</v>
      </c>
      <c r="F69" s="90">
        <f>C69/D69</f>
        <v>25.32927841888506</v>
      </c>
      <c r="G69" s="21">
        <f>F69/60</f>
        <v>0.42215464031475103</v>
      </c>
      <c r="H69" s="72">
        <f>I69*24</f>
        <v>25531.912646236142</v>
      </c>
      <c r="I69" s="82">
        <f>F69*42</f>
        <v>1063.8296935931726</v>
      </c>
      <c r="J69" s="88">
        <f t="shared" si="45"/>
        <v>17.730494893219543</v>
      </c>
      <c r="K69" s="18">
        <v>350.202</v>
      </c>
      <c r="L69" s="85">
        <f t="shared" si="46"/>
        <v>516.71727974525527</v>
      </c>
      <c r="M69" s="20">
        <f>C69/K69</f>
        <v>21.529886656052302</v>
      </c>
      <c r="N69" s="21">
        <f>M69/60</f>
        <v>0.35883144426753838</v>
      </c>
      <c r="O69" s="72">
        <f>P69*24</f>
        <v>21702.125749300722</v>
      </c>
      <c r="P69" s="82">
        <f>M69*42</f>
        <v>904.25523955419669</v>
      </c>
      <c r="Q69" s="88">
        <f t="shared" si="47"/>
        <v>15.070920659236611</v>
      </c>
      <c r="R69" s="226"/>
    </row>
    <row r="71" spans="2:18" ht="15.75" thickBot="1" x14ac:dyDescent="0.3"/>
    <row r="72" spans="2:18" ht="15.75" thickBot="1" x14ac:dyDescent="0.3">
      <c r="B72" s="194" t="s">
        <v>96</v>
      </c>
      <c r="C72" s="194" t="s">
        <v>97</v>
      </c>
      <c r="D72" s="5"/>
      <c r="E72" s="230" t="s">
        <v>98</v>
      </c>
      <c r="F72" s="231"/>
      <c r="G72" s="231"/>
      <c r="H72" s="231"/>
      <c r="I72" s="231"/>
      <c r="J72" s="231"/>
      <c r="K72" s="5"/>
      <c r="L72" s="230" t="s">
        <v>99</v>
      </c>
      <c r="M72" s="231"/>
      <c r="N72" s="231"/>
      <c r="O72" s="231"/>
      <c r="P72" s="231"/>
      <c r="Q72" s="232"/>
      <c r="R72" s="224" t="s">
        <v>26</v>
      </c>
    </row>
    <row r="73" spans="2:18" ht="60.75" thickBot="1" x14ac:dyDescent="0.3">
      <c r="B73" s="91" t="s">
        <v>47</v>
      </c>
      <c r="C73" s="103" t="s">
        <v>0</v>
      </c>
      <c r="D73" s="57" t="s">
        <v>24</v>
      </c>
      <c r="E73" s="107" t="s">
        <v>16</v>
      </c>
      <c r="F73" s="107" t="s">
        <v>13</v>
      </c>
      <c r="G73" s="108" t="s">
        <v>14</v>
      </c>
      <c r="H73" s="107" t="s">
        <v>18</v>
      </c>
      <c r="I73" s="107" t="s">
        <v>2</v>
      </c>
      <c r="J73" s="109" t="s">
        <v>3</v>
      </c>
      <c r="K73" s="6" t="s">
        <v>22</v>
      </c>
      <c r="L73" s="104" t="s">
        <v>48</v>
      </c>
      <c r="M73" s="104" t="s">
        <v>7</v>
      </c>
      <c r="N73" s="105" t="s">
        <v>8</v>
      </c>
      <c r="O73" s="104" t="s">
        <v>35</v>
      </c>
      <c r="P73" s="104" t="s">
        <v>30</v>
      </c>
      <c r="Q73" s="106" t="s">
        <v>31</v>
      </c>
      <c r="R73" s="225"/>
    </row>
    <row r="74" spans="2:18" x14ac:dyDescent="0.25">
      <c r="B74" s="94" t="s">
        <v>1</v>
      </c>
      <c r="C74" s="58">
        <v>1507962</v>
      </c>
      <c r="D74" s="60">
        <f>K74*I6</f>
        <v>297.67169999999999</v>
      </c>
      <c r="E74" s="50">
        <f>F74*24</f>
        <v>121580.54662233597</v>
      </c>
      <c r="F74" s="61">
        <f>C74/D74</f>
        <v>5065.8561092639984</v>
      </c>
      <c r="G74" s="68">
        <f>F74/60</f>
        <v>84.430935154399975</v>
      </c>
      <c r="H74" s="83">
        <f t="shared" ref="H74:H76" si="48">I74*24</f>
        <v>5106382.9581381101</v>
      </c>
      <c r="I74" s="81">
        <f>F74*42</f>
        <v>212765.95658908793</v>
      </c>
      <c r="J74" s="65">
        <f>I74/60</f>
        <v>3546.0992764847988</v>
      </c>
      <c r="K74" s="7">
        <v>350.202</v>
      </c>
      <c r="L74" s="50">
        <f>M74*24</f>
        <v>103343.46462898556</v>
      </c>
      <c r="M74" s="61">
        <f>C74/K74</f>
        <v>4305.9776928743986</v>
      </c>
      <c r="N74" s="68">
        <f>M74/60</f>
        <v>71.766294881239972</v>
      </c>
      <c r="O74" s="83">
        <f t="shared" ref="O74:O76" si="49">P74*24</f>
        <v>4340425.5144173941</v>
      </c>
      <c r="P74" s="81">
        <f>M74*42</f>
        <v>180851.06310072474</v>
      </c>
      <c r="Q74" s="65">
        <f>P74/60</f>
        <v>3014.184385012079</v>
      </c>
      <c r="R74" s="225"/>
    </row>
    <row r="75" spans="2:18" x14ac:dyDescent="0.25">
      <c r="B75" s="95" t="s">
        <v>19</v>
      </c>
      <c r="C75" s="58">
        <v>753980.93667228275</v>
      </c>
      <c r="D75" s="60">
        <f>K75*I6</f>
        <v>297.67173902021483</v>
      </c>
      <c r="E75" s="50">
        <f t="shared" ref="E75:E77" si="50">F75*24</f>
        <v>60790.260236649206</v>
      </c>
      <c r="F75" s="61">
        <f>C75/D75</f>
        <v>2532.9275098603835</v>
      </c>
      <c r="G75" s="10">
        <f>F75/60</f>
        <v>42.215458497673055</v>
      </c>
      <c r="H75" s="28">
        <f t="shared" si="48"/>
        <v>2553190.9299392663</v>
      </c>
      <c r="I75" s="11">
        <f>F75*42</f>
        <v>106382.9554141361</v>
      </c>
      <c r="J75" s="65">
        <f t="shared" ref="J75:J77" si="51">I75/60</f>
        <v>1773.0492569022683</v>
      </c>
      <c r="K75" s="7">
        <v>350.20204590613508</v>
      </c>
      <c r="L75" s="50">
        <f t="shared" ref="L75:L77" si="52">M75*24</f>
        <v>51671.721201151828</v>
      </c>
      <c r="M75" s="61">
        <f>C75/K75</f>
        <v>2152.988383381326</v>
      </c>
      <c r="N75" s="10">
        <f>M75/60</f>
        <v>35.883139723022097</v>
      </c>
      <c r="O75" s="28">
        <f t="shared" si="49"/>
        <v>2170212.2904483769</v>
      </c>
      <c r="P75" s="11">
        <f>M75*42</f>
        <v>90425.512102015695</v>
      </c>
      <c r="Q75" s="65">
        <f t="shared" ref="Q75:Q77" si="53">P75/60</f>
        <v>1507.0918683669283</v>
      </c>
      <c r="R75" s="225"/>
    </row>
    <row r="76" spans="2:18" x14ac:dyDescent="0.25">
      <c r="B76" s="95" t="s">
        <v>20</v>
      </c>
      <c r="C76" s="79">
        <v>37699.046833614142</v>
      </c>
      <c r="D76" s="60">
        <f>K76*I6</f>
        <v>297.67169999999999</v>
      </c>
      <c r="E76" s="50">
        <f t="shared" si="50"/>
        <v>3039.5134102662073</v>
      </c>
      <c r="F76" s="61">
        <f>C76/D76</f>
        <v>126.64639209442531</v>
      </c>
      <c r="G76" s="10">
        <f>F76/60</f>
        <v>2.110773201573755</v>
      </c>
      <c r="H76" s="28">
        <f t="shared" si="48"/>
        <v>127659.56323118071</v>
      </c>
      <c r="I76" s="11">
        <f>F76*42</f>
        <v>5319.1484679658633</v>
      </c>
      <c r="J76" s="65">
        <f t="shared" si="51"/>
        <v>88.652474466097729</v>
      </c>
      <c r="K76" s="7">
        <v>350.202</v>
      </c>
      <c r="L76" s="50">
        <f t="shared" si="52"/>
        <v>2583.5863987262765</v>
      </c>
      <c r="M76" s="61">
        <f>C76/K76</f>
        <v>107.64943328026152</v>
      </c>
      <c r="N76" s="10">
        <f>M76/60</f>
        <v>1.794157221337692</v>
      </c>
      <c r="O76" s="28">
        <f t="shared" si="49"/>
        <v>108510.6287465036</v>
      </c>
      <c r="P76" s="11">
        <f>M76*42</f>
        <v>4521.2761977709833</v>
      </c>
      <c r="Q76" s="65">
        <f t="shared" si="53"/>
        <v>75.354603296183058</v>
      </c>
      <c r="R76" s="225"/>
    </row>
    <row r="77" spans="2:18" ht="15.75" thickBot="1" x14ac:dyDescent="0.3">
      <c r="B77" s="96" t="s">
        <v>53</v>
      </c>
      <c r="C77" s="78">
        <v>7539.8093667228277</v>
      </c>
      <c r="D77" s="89">
        <f>K77*I6</f>
        <v>297.67169999999999</v>
      </c>
      <c r="E77" s="85">
        <f t="shared" si="50"/>
        <v>607.90268205324151</v>
      </c>
      <c r="F77" s="90">
        <f>C77/D77</f>
        <v>25.32927841888506</v>
      </c>
      <c r="G77" s="21">
        <f>F77/60</f>
        <v>0.42215464031475103</v>
      </c>
      <c r="H77" s="72">
        <f>I77*24</f>
        <v>25531.912646236142</v>
      </c>
      <c r="I77" s="82">
        <f>F77*42</f>
        <v>1063.8296935931726</v>
      </c>
      <c r="J77" s="88">
        <f t="shared" si="51"/>
        <v>17.730494893219543</v>
      </c>
      <c r="K77" s="18">
        <v>350.202</v>
      </c>
      <c r="L77" s="85">
        <f t="shared" si="52"/>
        <v>516.71727974525527</v>
      </c>
      <c r="M77" s="20">
        <f>C77/K77</f>
        <v>21.529886656052302</v>
      </c>
      <c r="N77" s="21">
        <f>M77/60</f>
        <v>0.35883144426753838</v>
      </c>
      <c r="O77" s="72">
        <f>P77*24</f>
        <v>21702.125749300722</v>
      </c>
      <c r="P77" s="82">
        <f>M77*42</f>
        <v>904.25523955419669</v>
      </c>
      <c r="Q77" s="88">
        <f t="shared" si="53"/>
        <v>15.070920659236611</v>
      </c>
      <c r="R77" s="226"/>
    </row>
    <row r="78" spans="2:18" x14ac:dyDescent="0.25">
      <c r="B78" s="99"/>
      <c r="C78" s="40"/>
      <c r="D78" s="112"/>
      <c r="E78" s="39"/>
      <c r="F78" s="40"/>
      <c r="G78" s="74"/>
      <c r="H78" s="39"/>
      <c r="I78" s="43"/>
      <c r="J78" s="40"/>
      <c r="K78" s="112"/>
      <c r="L78" s="39"/>
      <c r="M78" s="40"/>
      <c r="N78" s="74"/>
      <c r="O78" s="39"/>
      <c r="P78" s="43"/>
      <c r="Q78" s="40"/>
      <c r="R78" s="75"/>
    </row>
    <row r="79" spans="2:18" ht="15.75" thickBot="1" x14ac:dyDescent="0.3">
      <c r="B79" s="99"/>
      <c r="C79" s="40"/>
      <c r="D79" s="112"/>
      <c r="E79" s="39"/>
      <c r="F79" s="40"/>
      <c r="G79" s="74"/>
      <c r="H79" s="39"/>
      <c r="I79" s="43"/>
      <c r="J79" s="40"/>
      <c r="K79" s="112"/>
      <c r="L79" s="39"/>
      <c r="M79" s="40"/>
      <c r="N79" s="74"/>
      <c r="O79" s="39"/>
      <c r="P79" s="43"/>
      <c r="Q79" s="40"/>
      <c r="R79" s="75"/>
    </row>
    <row r="80" spans="2:18" ht="15.75" thickBot="1" x14ac:dyDescent="0.3">
      <c r="B80" s="194" t="s">
        <v>96</v>
      </c>
      <c r="C80" s="194" t="s">
        <v>97</v>
      </c>
      <c r="D80" s="5"/>
      <c r="E80" s="230" t="s">
        <v>98</v>
      </c>
      <c r="F80" s="231"/>
      <c r="G80" s="231"/>
      <c r="H80" s="231"/>
      <c r="I80" s="231"/>
      <c r="J80" s="231"/>
      <c r="K80" s="5"/>
      <c r="L80" s="230" t="s">
        <v>99</v>
      </c>
      <c r="M80" s="231"/>
      <c r="N80" s="231"/>
      <c r="O80" s="231"/>
      <c r="P80" s="231"/>
      <c r="Q80" s="232"/>
      <c r="R80" s="224" t="s">
        <v>26</v>
      </c>
    </row>
    <row r="81" spans="2:18" ht="60.75" thickBot="1" x14ac:dyDescent="0.3">
      <c r="B81" s="91" t="s">
        <v>55</v>
      </c>
      <c r="C81" s="103" t="s">
        <v>0</v>
      </c>
      <c r="D81" s="57" t="s">
        <v>24</v>
      </c>
      <c r="E81" s="107" t="s">
        <v>16</v>
      </c>
      <c r="F81" s="107" t="s">
        <v>13</v>
      </c>
      <c r="G81" s="108" t="s">
        <v>14</v>
      </c>
      <c r="H81" s="107" t="s">
        <v>18</v>
      </c>
      <c r="I81" s="107" t="s">
        <v>2</v>
      </c>
      <c r="J81" s="109" t="s">
        <v>3</v>
      </c>
      <c r="K81" s="6" t="s">
        <v>22</v>
      </c>
      <c r="L81" s="104" t="s">
        <v>48</v>
      </c>
      <c r="M81" s="104" t="s">
        <v>7</v>
      </c>
      <c r="N81" s="105" t="s">
        <v>8</v>
      </c>
      <c r="O81" s="104" t="s">
        <v>35</v>
      </c>
      <c r="P81" s="104" t="s">
        <v>30</v>
      </c>
      <c r="Q81" s="106" t="s">
        <v>31</v>
      </c>
      <c r="R81" s="225"/>
    </row>
    <row r="82" spans="2:18" x14ac:dyDescent="0.25">
      <c r="B82" s="94" t="s">
        <v>1</v>
      </c>
      <c r="C82" s="58">
        <v>3086472</v>
      </c>
      <c r="D82" s="60">
        <f>K82*I6</f>
        <v>297.67169999999999</v>
      </c>
      <c r="E82" s="50">
        <f>F82*24</f>
        <v>248849.07769196737</v>
      </c>
      <c r="F82" s="61">
        <f>C82/D82</f>
        <v>10368.711570498641</v>
      </c>
      <c r="G82" s="68">
        <f>F82/60</f>
        <v>172.81185950831068</v>
      </c>
      <c r="H82" s="83">
        <f t="shared" ref="H82:H84" si="54">I82*24</f>
        <v>10451661.26306263</v>
      </c>
      <c r="I82" s="81">
        <f>F82*42</f>
        <v>435485.88596094289</v>
      </c>
      <c r="J82" s="65">
        <f>I82/60</f>
        <v>7258.0980993490484</v>
      </c>
      <c r="K82" s="7">
        <v>350.202</v>
      </c>
      <c r="L82" s="50">
        <f>M82*24</f>
        <v>211521.71603817225</v>
      </c>
      <c r="M82" s="61">
        <f>C82/K82</f>
        <v>8813.4048349238437</v>
      </c>
      <c r="N82" s="68">
        <f>M82/60</f>
        <v>146.89008058206406</v>
      </c>
      <c r="O82" s="83">
        <f t="shared" ref="O82:O84" si="55">P82*24</f>
        <v>8883912.0736032352</v>
      </c>
      <c r="P82" s="81">
        <f>M82*42</f>
        <v>370163.00306680147</v>
      </c>
      <c r="Q82" s="65">
        <f>P82/60</f>
        <v>6169.3833844466908</v>
      </c>
      <c r="R82" s="225"/>
    </row>
    <row r="83" spans="2:18" x14ac:dyDescent="0.25">
      <c r="B83" s="95" t="s">
        <v>19</v>
      </c>
      <c r="C83" s="58">
        <v>1543236</v>
      </c>
      <c r="D83" s="60">
        <f>K83*I6</f>
        <v>297.67173902021483</v>
      </c>
      <c r="E83" s="50">
        <f t="shared" ref="E83:E85" si="56">F83*24</f>
        <v>124424.52253582855</v>
      </c>
      <c r="F83" s="61">
        <f>C83/D83</f>
        <v>5184.3551056595234</v>
      </c>
      <c r="G83" s="10">
        <f>F83/60</f>
        <v>86.405918427658719</v>
      </c>
      <c r="H83" s="28">
        <f t="shared" si="54"/>
        <v>5225829.9465047996</v>
      </c>
      <c r="I83" s="11">
        <f>F83*42</f>
        <v>217742.91443769998</v>
      </c>
      <c r="J83" s="65">
        <f t="shared" ref="J83:J85" si="57">I83/60</f>
        <v>3629.0485739616661</v>
      </c>
      <c r="K83" s="7">
        <v>350.20204590613508</v>
      </c>
      <c r="L83" s="50">
        <f t="shared" ref="L83:L85" si="58">M83*24</f>
        <v>105760.8441554543</v>
      </c>
      <c r="M83" s="61">
        <f>C83/K83</f>
        <v>4406.7018398105956</v>
      </c>
      <c r="N83" s="10">
        <f>M83/60</f>
        <v>73.445030663509925</v>
      </c>
      <c r="O83" s="28">
        <f t="shared" si="55"/>
        <v>4441955.4545290805</v>
      </c>
      <c r="P83" s="11">
        <f>M83*42</f>
        <v>185081.47727204501</v>
      </c>
      <c r="Q83" s="65">
        <f t="shared" ref="Q83:Q85" si="59">P83/60</f>
        <v>3084.691287867417</v>
      </c>
      <c r="R83" s="225"/>
    </row>
    <row r="84" spans="2:18" x14ac:dyDescent="0.25">
      <c r="B84" s="95" t="s">
        <v>20</v>
      </c>
      <c r="C84" s="79">
        <v>77162</v>
      </c>
      <c r="D84" s="60">
        <f>K84*I6</f>
        <v>297.67169999999999</v>
      </c>
      <c r="E84" s="50">
        <f t="shared" si="56"/>
        <v>6221.2430674464522</v>
      </c>
      <c r="F84" s="61">
        <f>C84/D84</f>
        <v>259.21846114360216</v>
      </c>
      <c r="G84" s="10">
        <f>F84/60</f>
        <v>4.3203076857267027</v>
      </c>
      <c r="H84" s="28">
        <f t="shared" si="54"/>
        <v>261292.20883275097</v>
      </c>
      <c r="I84" s="11">
        <f>F84*42</f>
        <v>10887.17536803129</v>
      </c>
      <c r="J84" s="65">
        <f t="shared" si="57"/>
        <v>181.45292280052152</v>
      </c>
      <c r="K84" s="7">
        <v>350.202</v>
      </c>
      <c r="L84" s="50">
        <f t="shared" si="58"/>
        <v>5288.0566073294849</v>
      </c>
      <c r="M84" s="61">
        <f>C84/K84</f>
        <v>220.33569197206185</v>
      </c>
      <c r="N84" s="10">
        <f>M84/60</f>
        <v>3.6722615328676977</v>
      </c>
      <c r="O84" s="28">
        <f t="shared" si="55"/>
        <v>222098.37750783833</v>
      </c>
      <c r="P84" s="11">
        <f>M84*42</f>
        <v>9254.0990628265972</v>
      </c>
      <c r="Q84" s="65">
        <f t="shared" si="59"/>
        <v>154.23498438044328</v>
      </c>
      <c r="R84" s="225"/>
    </row>
    <row r="85" spans="2:18" ht="15.75" thickBot="1" x14ac:dyDescent="0.3">
      <c r="B85" s="96" t="s">
        <v>53</v>
      </c>
      <c r="C85" s="78">
        <v>15432</v>
      </c>
      <c r="D85" s="89">
        <f>K85*I6</f>
        <v>297.67169999999999</v>
      </c>
      <c r="E85" s="85">
        <f t="shared" si="56"/>
        <v>1244.2163631947546</v>
      </c>
      <c r="F85" s="90">
        <f>C85/D85</f>
        <v>51.842348466448108</v>
      </c>
      <c r="G85" s="21">
        <f>F85/60</f>
        <v>0.86403914110746849</v>
      </c>
      <c r="H85" s="72">
        <f>I85*24</f>
        <v>52257.087254179693</v>
      </c>
      <c r="I85" s="82">
        <f>F85*42</f>
        <v>2177.3786355908205</v>
      </c>
      <c r="J85" s="88">
        <f t="shared" si="57"/>
        <v>36.289643926513676</v>
      </c>
      <c r="K85" s="18">
        <v>350.202</v>
      </c>
      <c r="L85" s="85">
        <f t="shared" si="58"/>
        <v>1057.5839087155414</v>
      </c>
      <c r="M85" s="20">
        <f>C85/K85</f>
        <v>44.065996196480889</v>
      </c>
      <c r="N85" s="21">
        <f>M85/60</f>
        <v>0.73443326994134817</v>
      </c>
      <c r="O85" s="72">
        <f>P85*24</f>
        <v>44418.524166052739</v>
      </c>
      <c r="P85" s="82">
        <f>M85*42</f>
        <v>1850.7718402521973</v>
      </c>
      <c r="Q85" s="88">
        <f t="shared" si="59"/>
        <v>30.846197337536623</v>
      </c>
      <c r="R85" s="226"/>
    </row>
    <row r="86" spans="2:18" x14ac:dyDescent="0.25">
      <c r="B86" s="99"/>
      <c r="C86" s="40"/>
      <c r="D86" s="112"/>
      <c r="E86" s="39"/>
      <c r="F86" s="40"/>
      <c r="G86" s="74"/>
      <c r="H86" s="39"/>
      <c r="I86" s="43"/>
      <c r="J86" s="40"/>
      <c r="K86" s="112"/>
      <c r="L86" s="39"/>
      <c r="M86" s="40"/>
      <c r="N86" s="74"/>
      <c r="O86" s="39"/>
      <c r="P86" s="43"/>
      <c r="Q86" s="40"/>
      <c r="R86" s="75"/>
    </row>
    <row r="87" spans="2:18" ht="15.75" thickBot="1" x14ac:dyDescent="0.3">
      <c r="B87" s="99"/>
      <c r="C87" s="40"/>
      <c r="D87" s="112"/>
      <c r="E87" s="39"/>
      <c r="F87" s="40"/>
      <c r="G87" s="74"/>
      <c r="H87" s="39"/>
      <c r="I87" s="43"/>
      <c r="J87" s="40"/>
      <c r="K87" s="112"/>
      <c r="L87" s="39"/>
      <c r="M87" s="40"/>
      <c r="N87" s="74"/>
      <c r="O87" s="39"/>
      <c r="P87" s="43"/>
      <c r="Q87" s="40"/>
      <c r="R87" s="75"/>
    </row>
    <row r="88" spans="2:18" ht="15.75" thickBot="1" x14ac:dyDescent="0.3">
      <c r="B88" s="194" t="s">
        <v>96</v>
      </c>
      <c r="C88" s="194" t="s">
        <v>97</v>
      </c>
      <c r="D88" s="5"/>
      <c r="E88" s="230" t="s">
        <v>98</v>
      </c>
      <c r="F88" s="231"/>
      <c r="G88" s="231"/>
      <c r="H88" s="231"/>
      <c r="I88" s="231"/>
      <c r="J88" s="231"/>
      <c r="K88" s="5"/>
      <c r="L88" s="230" t="s">
        <v>99</v>
      </c>
      <c r="M88" s="231"/>
      <c r="N88" s="231"/>
      <c r="O88" s="231"/>
      <c r="P88" s="231"/>
      <c r="Q88" s="232"/>
      <c r="R88" s="224" t="s">
        <v>26</v>
      </c>
    </row>
    <row r="89" spans="2:18" ht="60.75" thickBot="1" x14ac:dyDescent="0.3">
      <c r="B89" s="91" t="s">
        <v>56</v>
      </c>
      <c r="C89" s="103" t="s">
        <v>0</v>
      </c>
      <c r="D89" s="57" t="s">
        <v>24</v>
      </c>
      <c r="E89" s="107" t="s">
        <v>16</v>
      </c>
      <c r="F89" s="107" t="s">
        <v>13</v>
      </c>
      <c r="G89" s="108" t="s">
        <v>14</v>
      </c>
      <c r="H89" s="107" t="s">
        <v>18</v>
      </c>
      <c r="I89" s="107" t="s">
        <v>2</v>
      </c>
      <c r="J89" s="109" t="s">
        <v>3</v>
      </c>
      <c r="K89" s="6" t="s">
        <v>22</v>
      </c>
      <c r="L89" s="104" t="s">
        <v>48</v>
      </c>
      <c r="M89" s="104" t="s">
        <v>7</v>
      </c>
      <c r="N89" s="105" t="s">
        <v>8</v>
      </c>
      <c r="O89" s="104" t="s">
        <v>35</v>
      </c>
      <c r="P89" s="104" t="s">
        <v>30</v>
      </c>
      <c r="Q89" s="106" t="s">
        <v>31</v>
      </c>
      <c r="R89" s="225"/>
    </row>
    <row r="90" spans="2:18" x14ac:dyDescent="0.25">
      <c r="B90" s="94" t="s">
        <v>1</v>
      </c>
      <c r="C90" s="58">
        <v>6172943</v>
      </c>
      <c r="D90" s="60">
        <f>K90*I6</f>
        <v>297.67169999999999</v>
      </c>
      <c r="E90" s="50">
        <f>F90*24</f>
        <v>497698.07475819846</v>
      </c>
      <c r="F90" s="61">
        <f>C90/D90</f>
        <v>20737.419781591601</v>
      </c>
      <c r="G90" s="68">
        <f>F90/60</f>
        <v>345.62366302652669</v>
      </c>
      <c r="H90" s="83">
        <f t="shared" ref="H90:H92" si="60">I90*24</f>
        <v>20903319.139844336</v>
      </c>
      <c r="I90" s="81">
        <f>F90*42</f>
        <v>870971.63082684728</v>
      </c>
      <c r="J90" s="65">
        <f>I90/60</f>
        <v>14516.193847114122</v>
      </c>
      <c r="K90" s="7">
        <v>350.202</v>
      </c>
      <c r="L90" s="50">
        <f>M90*24</f>
        <v>423043.36354446859</v>
      </c>
      <c r="M90" s="61">
        <f>C90/K90</f>
        <v>17626.806814352858</v>
      </c>
      <c r="N90" s="68">
        <f>M90/60</f>
        <v>293.78011357254763</v>
      </c>
      <c r="O90" s="83">
        <f t="shared" ref="O90:O92" si="61">P90*24</f>
        <v>17767821.268867679</v>
      </c>
      <c r="P90" s="81">
        <f>M90*42</f>
        <v>740325.88620281999</v>
      </c>
      <c r="Q90" s="65">
        <f>P90/60</f>
        <v>12338.764770047001</v>
      </c>
      <c r="R90" s="225"/>
    </row>
    <row r="91" spans="2:18" x14ac:dyDescent="0.25">
      <c r="B91" s="95" t="s">
        <v>19</v>
      </c>
      <c r="C91" s="58">
        <v>3086472</v>
      </c>
      <c r="D91" s="60">
        <f>K91*I6</f>
        <v>297.67173902021483</v>
      </c>
      <c r="E91" s="50">
        <f t="shared" ref="E91:E93" si="62">F91*24</f>
        <v>248849.04507165711</v>
      </c>
      <c r="F91" s="61">
        <f>C91/D91</f>
        <v>10368.710211319047</v>
      </c>
      <c r="G91" s="10">
        <f>F91/60</f>
        <v>172.81183685531744</v>
      </c>
      <c r="H91" s="28">
        <f t="shared" si="60"/>
        <v>10451659.893009599</v>
      </c>
      <c r="I91" s="11">
        <f>F91*42</f>
        <v>435485.82887539995</v>
      </c>
      <c r="J91" s="65">
        <f t="shared" ref="J91:J93" si="63">I91/60</f>
        <v>7258.0971479233322</v>
      </c>
      <c r="K91" s="7">
        <v>350.20204590613508</v>
      </c>
      <c r="L91" s="50">
        <f t="shared" ref="L91:L93" si="64">M91*24</f>
        <v>211521.68831090859</v>
      </c>
      <c r="M91" s="61">
        <f>C91/K91</f>
        <v>8813.4036796211913</v>
      </c>
      <c r="N91" s="10">
        <f>M91/60</f>
        <v>146.89006132701985</v>
      </c>
      <c r="O91" s="28">
        <f t="shared" si="61"/>
        <v>8883910.9090581611</v>
      </c>
      <c r="P91" s="11">
        <f>M91*42</f>
        <v>370162.95454409003</v>
      </c>
      <c r="Q91" s="65">
        <f t="shared" ref="Q91:Q93" si="65">P91/60</f>
        <v>6169.3825757348341</v>
      </c>
      <c r="R91" s="225"/>
    </row>
    <row r="92" spans="2:18" x14ac:dyDescent="0.25">
      <c r="B92" s="95" t="s">
        <v>20</v>
      </c>
      <c r="C92" s="79">
        <v>154324</v>
      </c>
      <c r="D92" s="60">
        <f>K92*I6</f>
        <v>297.67169999999999</v>
      </c>
      <c r="E92" s="50">
        <f t="shared" si="62"/>
        <v>12442.486134892904</v>
      </c>
      <c r="F92" s="61">
        <f>C92/D92</f>
        <v>518.43692228720431</v>
      </c>
      <c r="G92" s="10">
        <f>F92/60</f>
        <v>8.6406153714534053</v>
      </c>
      <c r="H92" s="28">
        <f t="shared" si="60"/>
        <v>522584.41766550194</v>
      </c>
      <c r="I92" s="11">
        <f>F92*42</f>
        <v>21774.350736062581</v>
      </c>
      <c r="J92" s="65">
        <f t="shared" si="63"/>
        <v>362.90584560104304</v>
      </c>
      <c r="K92" s="7">
        <v>350.202</v>
      </c>
      <c r="L92" s="50">
        <f t="shared" si="64"/>
        <v>10576.11321465897</v>
      </c>
      <c r="M92" s="61">
        <f>C92/K92</f>
        <v>440.6713839441237</v>
      </c>
      <c r="N92" s="10">
        <f>M92/60</f>
        <v>7.3445230657353955</v>
      </c>
      <c r="O92" s="28">
        <f t="shared" si="61"/>
        <v>444196.75501567667</v>
      </c>
      <c r="P92" s="11">
        <f>M92*42</f>
        <v>18508.198125653194</v>
      </c>
      <c r="Q92" s="65">
        <f t="shared" si="65"/>
        <v>308.46996876088656</v>
      </c>
      <c r="R92" s="225"/>
    </row>
    <row r="93" spans="2:18" ht="15.75" thickBot="1" x14ac:dyDescent="0.3">
      <c r="B93" s="96" t="s">
        <v>53</v>
      </c>
      <c r="C93" s="78">
        <v>30865</v>
      </c>
      <c r="D93" s="89">
        <f>K93*I6</f>
        <v>297.67169999999999</v>
      </c>
      <c r="E93" s="85">
        <f t="shared" si="62"/>
        <v>2488.5133521258485</v>
      </c>
      <c r="F93" s="90">
        <f>C93/D93</f>
        <v>103.68805633857703</v>
      </c>
      <c r="G93" s="21">
        <f>F93/60</f>
        <v>1.7281342723096171</v>
      </c>
      <c r="H93" s="72">
        <f>I93*24</f>
        <v>104517.56078928565</v>
      </c>
      <c r="I93" s="82">
        <f>F93*42</f>
        <v>4354.8983662202354</v>
      </c>
      <c r="J93" s="88">
        <f t="shared" si="63"/>
        <v>72.581639437003929</v>
      </c>
      <c r="K93" s="18">
        <v>350.202</v>
      </c>
      <c r="L93" s="85">
        <f t="shared" si="64"/>
        <v>2115.2363493069715</v>
      </c>
      <c r="M93" s="20">
        <f>C93/K93</f>
        <v>88.134847887790471</v>
      </c>
      <c r="N93" s="21">
        <f>M93/60</f>
        <v>1.4689141314631746</v>
      </c>
      <c r="O93" s="72">
        <f>P93*24</f>
        <v>88839.92667089279</v>
      </c>
      <c r="P93" s="82">
        <f>M93*42</f>
        <v>3701.6636112871997</v>
      </c>
      <c r="Q93" s="88">
        <f t="shared" si="65"/>
        <v>61.694393521453328</v>
      </c>
      <c r="R93" s="226"/>
    </row>
    <row r="95" spans="2:18" x14ac:dyDescent="0.25">
      <c r="B95" s="111" t="s">
        <v>1</v>
      </c>
      <c r="C95" s="227" t="s">
        <v>92</v>
      </c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9"/>
    </row>
    <row r="96" spans="2:18" x14ac:dyDescent="0.25">
      <c r="B96" s="111" t="s">
        <v>19</v>
      </c>
      <c r="C96" s="227" t="s">
        <v>50</v>
      </c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9"/>
    </row>
    <row r="97" spans="2:17" x14ac:dyDescent="0.25">
      <c r="B97" s="111" t="s">
        <v>20</v>
      </c>
      <c r="C97" s="227" t="s">
        <v>54</v>
      </c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9"/>
    </row>
    <row r="98" spans="2:17" x14ac:dyDescent="0.25">
      <c r="B98" s="111" t="s">
        <v>53</v>
      </c>
      <c r="C98" s="227" t="s">
        <v>93</v>
      </c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9"/>
    </row>
  </sheetData>
  <sheetProtection password="AEF0" sheet="1" objects="1" scenarios="1"/>
  <mergeCells count="39">
    <mergeCell ref="R24:R29"/>
    <mergeCell ref="R32:R37"/>
    <mergeCell ref="B1:R1"/>
    <mergeCell ref="E5:H5"/>
    <mergeCell ref="L8:Q8"/>
    <mergeCell ref="R8:R13"/>
    <mergeCell ref="R16:R21"/>
    <mergeCell ref="L16:Q16"/>
    <mergeCell ref="E8:J8"/>
    <mergeCell ref="E16:J16"/>
    <mergeCell ref="L24:Q24"/>
    <mergeCell ref="L32:Q32"/>
    <mergeCell ref="E24:J24"/>
    <mergeCell ref="E32:J32"/>
    <mergeCell ref="C98:Q98"/>
    <mergeCell ref="R56:R61"/>
    <mergeCell ref="R64:R69"/>
    <mergeCell ref="R72:R77"/>
    <mergeCell ref="R40:R45"/>
    <mergeCell ref="R48:R53"/>
    <mergeCell ref="R80:R85"/>
    <mergeCell ref="R88:R93"/>
    <mergeCell ref="C95:Q95"/>
    <mergeCell ref="C96:Q96"/>
    <mergeCell ref="C97:Q97"/>
    <mergeCell ref="L40:Q40"/>
    <mergeCell ref="E40:J40"/>
    <mergeCell ref="L48:Q48"/>
    <mergeCell ref="L56:Q56"/>
    <mergeCell ref="L64:Q64"/>
    <mergeCell ref="L88:Q88"/>
    <mergeCell ref="E72:J72"/>
    <mergeCell ref="E80:J80"/>
    <mergeCell ref="E88:J88"/>
    <mergeCell ref="E48:J48"/>
    <mergeCell ref="E56:J56"/>
    <mergeCell ref="E64:J64"/>
    <mergeCell ref="L72:Q72"/>
    <mergeCell ref="L80:Q80"/>
  </mergeCells>
  <printOptions horizontalCentered="1"/>
  <pageMargins left="0.7" right="0.7" top="0.75" bottom="0.75" header="0.3" footer="0.3"/>
  <pageSetup scale="69" fitToHeight="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9</xdr:col>
                    <xdr:colOff>19050</xdr:colOff>
                    <xdr:row>4</xdr:row>
                    <xdr:rowOff>0</xdr:rowOff>
                  </from>
                  <to>
                    <xdr:col>9</xdr:col>
                    <xdr:colOff>790575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C5" sqref="C5"/>
    </sheetView>
  </sheetViews>
  <sheetFormatPr defaultRowHeight="15" x14ac:dyDescent="0.25"/>
  <cols>
    <col min="1" max="1" width="4" style="2" customWidth="1"/>
    <col min="2" max="2" width="17" style="93" customWidth="1"/>
    <col min="3" max="3" width="12.28515625" style="2" customWidth="1"/>
    <col min="4" max="4" width="9.42578125" style="2" hidden="1" customWidth="1"/>
    <col min="5" max="5" width="9.42578125" style="2" customWidth="1"/>
    <col min="6" max="6" width="12.85546875" style="2" customWidth="1"/>
    <col min="7" max="8" width="11" style="2" customWidth="1"/>
    <col min="9" max="9" width="10.7109375" style="2" customWidth="1"/>
    <col min="10" max="10" width="11" style="2" customWidth="1"/>
    <col min="11" max="11" width="11.28515625" style="2" hidden="1" customWidth="1"/>
    <col min="12" max="12" width="12.5703125" style="2" customWidth="1"/>
    <col min="13" max="13" width="11.140625" style="2" customWidth="1"/>
    <col min="14" max="14" width="11.7109375" style="2" bestFit="1" customWidth="1"/>
    <col min="15" max="17" width="11.7109375" style="2" customWidth="1"/>
    <col min="18" max="18" width="9" style="2" customWidth="1"/>
    <col min="19" max="16384" width="9.140625" style="2"/>
  </cols>
  <sheetData>
    <row r="1" spans="1:18" ht="24" thickBot="1" x14ac:dyDescent="0.4">
      <c r="B1" s="218" t="s">
        <v>90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20"/>
    </row>
    <row r="2" spans="1:18" ht="15" customHeight="1" x14ac:dyDescent="0.35">
      <c r="B2" s="99" t="s">
        <v>95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ht="15" customHeight="1" x14ac:dyDescent="0.35">
      <c r="B3" s="99" t="s">
        <v>94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5" customHeight="1" thickBot="1" x14ac:dyDescent="0.4">
      <c r="B4" s="9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8" ht="18.75" customHeight="1" thickBot="1" x14ac:dyDescent="0.4">
      <c r="B5" s="2"/>
      <c r="C5" s="3"/>
      <c r="E5" s="221" t="s">
        <v>84</v>
      </c>
      <c r="F5" s="222"/>
      <c r="G5" s="222"/>
      <c r="H5" s="223"/>
      <c r="I5" s="147">
        <v>0.85</v>
      </c>
      <c r="J5" s="137"/>
    </row>
    <row r="6" spans="1:18" ht="18.75" customHeight="1" thickBot="1" x14ac:dyDescent="0.4">
      <c r="B6" s="2"/>
      <c r="C6" s="3"/>
      <c r="E6" s="187"/>
      <c r="F6" s="113"/>
      <c r="G6" s="113"/>
      <c r="H6" s="146" t="s">
        <v>59</v>
      </c>
      <c r="I6" s="148">
        <f>IF(DENS_FROM=5,(141.5/(I5+131.5))*VLOOKUP(2,DENSITY,2),
                                        I5/VLOOKUP(DENS_FROM,DENSITY,2)*VLOOKUP(2,DENSITY,2))</f>
        <v>0.85</v>
      </c>
      <c r="J6" s="188" t="s">
        <v>85</v>
      </c>
    </row>
    <row r="7" spans="1:18" ht="15.75" customHeight="1" thickBot="1" x14ac:dyDescent="0.3">
      <c r="E7" s="192"/>
      <c r="F7" s="38"/>
      <c r="G7" s="38"/>
      <c r="H7" s="38"/>
      <c r="I7" s="38"/>
      <c r="J7" s="193"/>
      <c r="K7" s="4"/>
      <c r="L7" s="4"/>
    </row>
    <row r="8" spans="1:18" ht="15.75" customHeight="1" thickBot="1" x14ac:dyDescent="0.3">
      <c r="B8" s="194" t="s">
        <v>96</v>
      </c>
      <c r="C8" s="194" t="s">
        <v>97</v>
      </c>
      <c r="D8" s="5"/>
      <c r="E8" s="230" t="s">
        <v>98</v>
      </c>
      <c r="F8" s="231"/>
      <c r="G8" s="231"/>
      <c r="H8" s="231"/>
      <c r="I8" s="231"/>
      <c r="J8" s="231"/>
      <c r="K8" s="5"/>
      <c r="L8" s="230" t="s">
        <v>99</v>
      </c>
      <c r="M8" s="231"/>
      <c r="N8" s="231"/>
      <c r="O8" s="231"/>
      <c r="P8" s="231"/>
      <c r="Q8" s="232"/>
      <c r="R8" s="224" t="s">
        <v>26</v>
      </c>
    </row>
    <row r="9" spans="1:18" ht="60.75" thickBot="1" x14ac:dyDescent="0.3">
      <c r="B9" s="91" t="s">
        <v>88</v>
      </c>
      <c r="C9" s="103" t="s">
        <v>0</v>
      </c>
      <c r="D9" s="57" t="s">
        <v>24</v>
      </c>
      <c r="E9" s="107" t="s">
        <v>16</v>
      </c>
      <c r="F9" s="107" t="s">
        <v>13</v>
      </c>
      <c r="G9" s="108" t="s">
        <v>14</v>
      </c>
      <c r="H9" s="107" t="s">
        <v>18</v>
      </c>
      <c r="I9" s="107" t="s">
        <v>2</v>
      </c>
      <c r="J9" s="109" t="s">
        <v>3</v>
      </c>
      <c r="K9" s="6" t="s">
        <v>22</v>
      </c>
      <c r="L9" s="104" t="s">
        <v>48</v>
      </c>
      <c r="M9" s="104" t="s">
        <v>7</v>
      </c>
      <c r="N9" s="105" t="s">
        <v>8</v>
      </c>
      <c r="O9" s="104" t="s">
        <v>35</v>
      </c>
      <c r="P9" s="104" t="s">
        <v>30</v>
      </c>
      <c r="Q9" s="106" t="s">
        <v>31</v>
      </c>
      <c r="R9" s="225"/>
    </row>
    <row r="10" spans="1:18" x14ac:dyDescent="0.25">
      <c r="B10" s="94" t="s">
        <v>1</v>
      </c>
      <c r="C10" s="150">
        <v>7.9359999999999999</v>
      </c>
      <c r="D10" s="60">
        <f>K10*I6</f>
        <v>297.67169999999999</v>
      </c>
      <c r="E10" s="169">
        <f>F10*24</f>
        <v>0.63984584359211838</v>
      </c>
      <c r="F10" s="167">
        <f>C10/D10</f>
        <v>2.6660243483004935E-2</v>
      </c>
      <c r="G10" s="162">
        <f>F10/60</f>
        <v>4.4433739138341558E-4</v>
      </c>
      <c r="H10" s="160">
        <f t="shared" ref="H10:H12" si="0">I10*24</f>
        <v>26.873525430868973</v>
      </c>
      <c r="I10" s="157">
        <f>F10*42</f>
        <v>1.1197302262862072</v>
      </c>
      <c r="J10" s="153">
        <f>I10/60</f>
        <v>1.8662170438103455E-2</v>
      </c>
      <c r="K10" s="7">
        <v>350.202</v>
      </c>
      <c r="L10" s="169">
        <f>M10*24</f>
        <v>0.54386896705330068</v>
      </c>
      <c r="M10" s="167">
        <f>C10/K10</f>
        <v>2.2661206960554195E-2</v>
      </c>
      <c r="N10" s="162">
        <f>M10/60</f>
        <v>3.7768678267590327E-4</v>
      </c>
      <c r="O10" s="160">
        <f t="shared" ref="O10:O12" si="1">P10*24</f>
        <v>22.842496616238627</v>
      </c>
      <c r="P10" s="157">
        <f>M10*42</f>
        <v>0.95177069234327616</v>
      </c>
      <c r="Q10" s="153">
        <f>P10/60</f>
        <v>1.5862844872387937E-2</v>
      </c>
      <c r="R10" s="225"/>
    </row>
    <row r="11" spans="1:18" x14ac:dyDescent="0.25">
      <c r="B11" s="95" t="s">
        <v>19</v>
      </c>
      <c r="C11" s="150">
        <v>5.2910000000000004</v>
      </c>
      <c r="D11" s="60">
        <f>K11*I6</f>
        <v>297.67173902021483</v>
      </c>
      <c r="E11" s="169">
        <f t="shared" ref="E11:E13" si="2">F11*24</f>
        <v>0.42659071505399626</v>
      </c>
      <c r="F11" s="167">
        <f>C11/D11</f>
        <v>1.7774613127249844E-2</v>
      </c>
      <c r="G11" s="163">
        <f>F11/60</f>
        <v>2.9624355212083073E-4</v>
      </c>
      <c r="H11" s="11">
        <f t="shared" si="0"/>
        <v>17.91681003226784</v>
      </c>
      <c r="I11" s="158">
        <f>F11*42</f>
        <v>0.7465337513444934</v>
      </c>
      <c r="J11" s="153">
        <f t="shared" ref="J11:J13" si="3">I11/60</f>
        <v>1.244222918907489E-2</v>
      </c>
      <c r="K11" s="7">
        <v>350.20204590613508</v>
      </c>
      <c r="L11" s="169">
        <f t="shared" ref="L11:L13" si="4">M11*24</f>
        <v>0.36260210779589686</v>
      </c>
      <c r="M11" s="167">
        <f>C11/K11</f>
        <v>1.5108421158162369E-2</v>
      </c>
      <c r="N11" s="163">
        <f>M11/60</f>
        <v>2.5180701930270613E-4</v>
      </c>
      <c r="O11" s="11">
        <f t="shared" si="1"/>
        <v>15.229288527427666</v>
      </c>
      <c r="P11" s="158">
        <f>M11*42</f>
        <v>0.63455368864281947</v>
      </c>
      <c r="Q11" s="153">
        <f t="shared" ref="Q11:Q13" si="5">P11/60</f>
        <v>1.0575894810713658E-2</v>
      </c>
      <c r="R11" s="225"/>
    </row>
    <row r="12" spans="1:18" x14ac:dyDescent="0.25">
      <c r="B12" s="95" t="s">
        <v>20</v>
      </c>
      <c r="C12" s="150">
        <v>0.26455000000000001</v>
      </c>
      <c r="D12" s="60">
        <f>K12*I6</f>
        <v>297.67169999999999</v>
      </c>
      <c r="E12" s="169">
        <f t="shared" si="2"/>
        <v>2.1329538548676277E-2</v>
      </c>
      <c r="F12" s="167">
        <f>C12/D12</f>
        <v>8.8873077286151156E-4</v>
      </c>
      <c r="G12" s="163">
        <f>F12/60</f>
        <v>1.4812179547691859E-5</v>
      </c>
      <c r="H12" s="9">
        <f t="shared" si="0"/>
        <v>0.8958406190444036</v>
      </c>
      <c r="I12" s="158">
        <f>F12*42</f>
        <v>3.7326692460183483E-2</v>
      </c>
      <c r="J12" s="153">
        <f t="shared" si="3"/>
        <v>6.2211154100305806E-4</v>
      </c>
      <c r="K12" s="7">
        <v>350.202</v>
      </c>
      <c r="L12" s="169">
        <f t="shared" si="4"/>
        <v>1.8130107766374835E-2</v>
      </c>
      <c r="M12" s="167">
        <f>C12/K12</f>
        <v>7.5542115693228481E-4</v>
      </c>
      <c r="N12" s="163">
        <f>M12/60</f>
        <v>1.259035261553808E-5</v>
      </c>
      <c r="O12" s="9">
        <f t="shared" si="1"/>
        <v>0.76146452618774307</v>
      </c>
      <c r="P12" s="158">
        <f>M12*42</f>
        <v>3.1727688591155961E-2</v>
      </c>
      <c r="Q12" s="153">
        <f t="shared" si="5"/>
        <v>5.2879480985259934E-4</v>
      </c>
      <c r="R12" s="225"/>
    </row>
    <row r="13" spans="1:18" ht="15.75" thickBot="1" x14ac:dyDescent="0.3">
      <c r="B13" s="96" t="s">
        <v>53</v>
      </c>
      <c r="C13" s="151">
        <v>5.2911E-2</v>
      </c>
      <c r="D13" s="89">
        <f>K13*I6</f>
        <v>297.67169999999999</v>
      </c>
      <c r="E13" s="170">
        <f t="shared" si="2"/>
        <v>4.265988335471595E-3</v>
      </c>
      <c r="F13" s="171">
        <f>C13/D13</f>
        <v>1.7774951397798313E-4</v>
      </c>
      <c r="G13" s="164">
        <f>F13/60</f>
        <v>2.962491899633052E-6</v>
      </c>
      <c r="H13" s="161">
        <f>I13*24</f>
        <v>0.179171510089807</v>
      </c>
      <c r="I13" s="159">
        <f>F13*42</f>
        <v>7.4654795870752917E-3</v>
      </c>
      <c r="J13" s="154">
        <f t="shared" si="3"/>
        <v>1.244246597845882E-4</v>
      </c>
      <c r="K13" s="18">
        <v>350.202</v>
      </c>
      <c r="L13" s="170">
        <f t="shared" si="4"/>
        <v>3.6260900851508562E-3</v>
      </c>
      <c r="M13" s="168">
        <f>C13/K13</f>
        <v>1.5108708688128567E-4</v>
      </c>
      <c r="N13" s="164">
        <f>M13/60</f>
        <v>2.5181181146880943E-6</v>
      </c>
      <c r="O13" s="161">
        <f>P13*24</f>
        <v>0.15229578357633594</v>
      </c>
      <c r="P13" s="159">
        <f>M13*42</f>
        <v>6.3456576490139981E-3</v>
      </c>
      <c r="Q13" s="154">
        <f t="shared" si="5"/>
        <v>1.0576096081689996E-4</v>
      </c>
      <c r="R13" s="226"/>
    </row>
    <row r="14" spans="1:18" x14ac:dyDescent="0.25">
      <c r="A14" s="38"/>
      <c r="B14" s="99"/>
      <c r="C14" s="39"/>
      <c r="D14" s="41"/>
      <c r="E14" s="42"/>
      <c r="F14" s="43"/>
      <c r="G14" s="40"/>
      <c r="H14" s="39"/>
      <c r="I14" s="39"/>
      <c r="J14" s="39"/>
      <c r="K14" s="38"/>
      <c r="L14" s="39"/>
      <c r="M14" s="40"/>
      <c r="N14" s="40"/>
      <c r="O14" s="40"/>
      <c r="P14" s="39"/>
      <c r="Q14" s="39"/>
      <c r="R14" s="38"/>
    </row>
    <row r="15" spans="1:18" ht="15.75" thickBot="1" x14ac:dyDescent="0.3"/>
    <row r="16" spans="1:18" ht="15.75" thickBot="1" x14ac:dyDescent="0.3">
      <c r="B16" s="194" t="s">
        <v>96</v>
      </c>
      <c r="C16" s="194" t="s">
        <v>97</v>
      </c>
      <c r="D16" s="5"/>
      <c r="E16" s="230" t="s">
        <v>98</v>
      </c>
      <c r="F16" s="231"/>
      <c r="G16" s="231"/>
      <c r="H16" s="231"/>
      <c r="I16" s="231"/>
      <c r="J16" s="231"/>
      <c r="K16" s="5"/>
      <c r="L16" s="230" t="s">
        <v>99</v>
      </c>
      <c r="M16" s="231"/>
      <c r="N16" s="231"/>
      <c r="O16" s="231"/>
      <c r="P16" s="231"/>
      <c r="Q16" s="232"/>
      <c r="R16" s="224" t="s">
        <v>26</v>
      </c>
    </row>
    <row r="17" spans="2:18" ht="60.75" thickBot="1" x14ac:dyDescent="0.3">
      <c r="B17" s="91" t="s">
        <v>89</v>
      </c>
      <c r="C17" s="103" t="s">
        <v>0</v>
      </c>
      <c r="D17" s="57" t="s">
        <v>24</v>
      </c>
      <c r="E17" s="107" t="s">
        <v>16</v>
      </c>
      <c r="F17" s="107" t="s">
        <v>13</v>
      </c>
      <c r="G17" s="108" t="s">
        <v>14</v>
      </c>
      <c r="H17" s="107" t="s">
        <v>18</v>
      </c>
      <c r="I17" s="107" t="s">
        <v>2</v>
      </c>
      <c r="J17" s="109" t="s">
        <v>3</v>
      </c>
      <c r="K17" s="6" t="s">
        <v>22</v>
      </c>
      <c r="L17" s="104" t="s">
        <v>48</v>
      </c>
      <c r="M17" s="104" t="s">
        <v>7</v>
      </c>
      <c r="N17" s="105" t="s">
        <v>8</v>
      </c>
      <c r="O17" s="104" t="s">
        <v>35</v>
      </c>
      <c r="P17" s="104" t="s">
        <v>30</v>
      </c>
      <c r="Q17" s="106" t="s">
        <v>31</v>
      </c>
      <c r="R17" s="225"/>
    </row>
    <row r="18" spans="2:18" x14ac:dyDescent="0.25">
      <c r="B18" s="94" t="s">
        <v>1</v>
      </c>
      <c r="C18" s="149">
        <v>29.762409999999999</v>
      </c>
      <c r="D18" s="60">
        <f>K18*I6</f>
        <v>297.67169999999999</v>
      </c>
      <c r="E18" s="100">
        <f>F18*24</f>
        <v>2.3996162214950232</v>
      </c>
      <c r="F18" s="167">
        <f>C18/D18</f>
        <v>9.9984009228959295E-2</v>
      </c>
      <c r="G18" s="162">
        <f>F18/60</f>
        <v>1.6664001538159883E-3</v>
      </c>
      <c r="H18" s="160">
        <f t="shared" ref="H18:H20" si="6">I18*24</f>
        <v>100.78388130279097</v>
      </c>
      <c r="I18" s="155">
        <f>F18*42</f>
        <v>4.1993283876162906</v>
      </c>
      <c r="J18" s="153">
        <f>I18/60</f>
        <v>6.9988806460271516E-2</v>
      </c>
      <c r="K18" s="7">
        <v>350.202</v>
      </c>
      <c r="L18" s="100">
        <f>M18*24</f>
        <v>2.0396737882707692</v>
      </c>
      <c r="M18" s="167">
        <f>C18/K18</f>
        <v>8.4986407844615391E-2</v>
      </c>
      <c r="N18" s="162">
        <f>M18/60</f>
        <v>1.4164401307435899E-3</v>
      </c>
      <c r="O18" s="160">
        <f t="shared" ref="O18:O20" si="7">P18*24</f>
        <v>85.666299107372311</v>
      </c>
      <c r="P18" s="155">
        <f>M18*42</f>
        <v>3.5694291294738463</v>
      </c>
      <c r="Q18" s="153">
        <f>P18/60</f>
        <v>5.9490485491230774E-2</v>
      </c>
      <c r="R18" s="225"/>
    </row>
    <row r="19" spans="2:18" x14ac:dyDescent="0.25">
      <c r="B19" s="95" t="s">
        <v>19</v>
      </c>
      <c r="C19" s="149">
        <v>19.841609999999999</v>
      </c>
      <c r="D19" s="60">
        <f>K19*I6</f>
        <v>297.67173902021483</v>
      </c>
      <c r="E19" s="100">
        <f t="shared" ref="E19:E21" si="8">F19*24</f>
        <v>1.5997442067137633</v>
      </c>
      <c r="F19" s="167">
        <f>C19/D19</f>
        <v>6.665600861307347E-2</v>
      </c>
      <c r="G19" s="163">
        <f>F19/60</f>
        <v>1.1109334768845578E-3</v>
      </c>
      <c r="H19" s="11">
        <f t="shared" si="6"/>
        <v>67.189256681978051</v>
      </c>
      <c r="I19" s="31">
        <f>F19*42</f>
        <v>2.7995523617490856</v>
      </c>
      <c r="J19" s="153">
        <f t="shared" ref="J19:J21" si="9">I19/60</f>
        <v>4.6659206029151426E-2</v>
      </c>
      <c r="K19" s="7">
        <v>350.20204590613508</v>
      </c>
      <c r="L19" s="100">
        <f t="shared" ref="L19:L21" si="10">M19*24</f>
        <v>1.3597825757066988</v>
      </c>
      <c r="M19" s="167">
        <f>C19/K19</f>
        <v>5.6657607321112455E-2</v>
      </c>
      <c r="N19" s="163">
        <f>M19/60</f>
        <v>9.4429345535187428E-4</v>
      </c>
      <c r="O19" s="11">
        <f t="shared" si="7"/>
        <v>57.110868179681361</v>
      </c>
      <c r="P19" s="31">
        <f>M19*42</f>
        <v>2.3796195074867232</v>
      </c>
      <c r="Q19" s="153">
        <f t="shared" ref="Q19:Q21" si="11">P19/60</f>
        <v>3.9660325124778718E-2</v>
      </c>
      <c r="R19" s="225"/>
    </row>
    <row r="20" spans="2:18" x14ac:dyDescent="0.25">
      <c r="B20" s="95" t="s">
        <v>20</v>
      </c>
      <c r="C20" s="150">
        <v>0.99207999999999996</v>
      </c>
      <c r="D20" s="60">
        <f>K20*I6</f>
        <v>297.67169999999999</v>
      </c>
      <c r="E20" s="169">
        <f t="shared" si="8"/>
        <v>7.9987180507921987E-2</v>
      </c>
      <c r="F20" s="167">
        <f>C20/D20</f>
        <v>3.3327991878300827E-3</v>
      </c>
      <c r="G20" s="163">
        <f>F20/60</f>
        <v>5.5546653130501376E-5</v>
      </c>
      <c r="H20" s="9">
        <f t="shared" si="6"/>
        <v>3.3594615813327238</v>
      </c>
      <c r="I20" s="158">
        <f>F20*42</f>
        <v>0.13997756588886348</v>
      </c>
      <c r="J20" s="153">
        <f t="shared" si="9"/>
        <v>2.3329594314810578E-3</v>
      </c>
      <c r="K20" s="7">
        <v>350.202</v>
      </c>
      <c r="L20" s="169">
        <f t="shared" si="10"/>
        <v>6.7989103431733686E-2</v>
      </c>
      <c r="M20" s="167">
        <f>C20/K20</f>
        <v>2.8328793096555702E-3</v>
      </c>
      <c r="N20" s="163">
        <f>M20/60</f>
        <v>4.7214655160926167E-5</v>
      </c>
      <c r="O20" s="9">
        <f t="shared" si="7"/>
        <v>2.8555423441328145</v>
      </c>
      <c r="P20" s="158">
        <f>M20*42</f>
        <v>0.11898093100553395</v>
      </c>
      <c r="Q20" s="153">
        <f t="shared" si="11"/>
        <v>1.983015516758899E-3</v>
      </c>
      <c r="R20" s="225"/>
    </row>
    <row r="21" spans="2:18" ht="15.75" thickBot="1" x14ac:dyDescent="0.3">
      <c r="B21" s="96" t="s">
        <v>53</v>
      </c>
      <c r="C21" s="151">
        <v>0.19841600000000001</v>
      </c>
      <c r="D21" s="89">
        <f>K21*I6</f>
        <v>297.67169999999999</v>
      </c>
      <c r="E21" s="170">
        <f t="shared" si="8"/>
        <v>1.5997436101584397E-2</v>
      </c>
      <c r="F21" s="171">
        <f>C21/D21</f>
        <v>6.665598375660166E-4</v>
      </c>
      <c r="G21" s="164">
        <f>F21/60</f>
        <v>1.1109330626100277E-5</v>
      </c>
      <c r="H21" s="172">
        <f>I21*24</f>
        <v>0.67189231626654466</v>
      </c>
      <c r="I21" s="159">
        <f>F21*42</f>
        <v>2.7995513177772696E-2</v>
      </c>
      <c r="J21" s="154">
        <f t="shared" si="9"/>
        <v>4.6659188629621158E-4</v>
      </c>
      <c r="K21" s="18">
        <v>350.202</v>
      </c>
      <c r="L21" s="170">
        <f t="shared" si="10"/>
        <v>1.3597820686346738E-2</v>
      </c>
      <c r="M21" s="168">
        <f>C21/K21</f>
        <v>5.6657586193111409E-4</v>
      </c>
      <c r="N21" s="164">
        <f>M21/60</f>
        <v>9.4429310321852348E-6</v>
      </c>
      <c r="O21" s="161">
        <f>P21*24</f>
        <v>0.57110846882656296</v>
      </c>
      <c r="P21" s="159">
        <f>M21*42</f>
        <v>2.3796186201106791E-2</v>
      </c>
      <c r="Q21" s="154">
        <f t="shared" si="11"/>
        <v>3.9660310335177986E-4</v>
      </c>
      <c r="R21" s="226"/>
    </row>
    <row r="23" spans="2:18" ht="15.75" thickBot="1" x14ac:dyDescent="0.3"/>
    <row r="24" spans="2:18" ht="15.75" thickBot="1" x14ac:dyDescent="0.3">
      <c r="B24" s="194" t="s">
        <v>96</v>
      </c>
      <c r="C24" s="194" t="s">
        <v>97</v>
      </c>
      <c r="D24" s="5"/>
      <c r="E24" s="230" t="s">
        <v>98</v>
      </c>
      <c r="F24" s="231"/>
      <c r="G24" s="231"/>
      <c r="H24" s="231"/>
      <c r="I24" s="231"/>
      <c r="J24" s="231"/>
      <c r="K24" s="5"/>
      <c r="L24" s="230" t="s">
        <v>99</v>
      </c>
      <c r="M24" s="231"/>
      <c r="N24" s="231"/>
      <c r="O24" s="231"/>
      <c r="P24" s="231"/>
      <c r="Q24" s="232"/>
      <c r="R24" s="224" t="s">
        <v>26</v>
      </c>
    </row>
    <row r="25" spans="2:18" ht="60.75" thickBot="1" x14ac:dyDescent="0.3">
      <c r="B25" s="91" t="s">
        <v>87</v>
      </c>
      <c r="C25" s="103" t="s">
        <v>0</v>
      </c>
      <c r="D25" s="57" t="s">
        <v>24</v>
      </c>
      <c r="E25" s="107" t="s">
        <v>16</v>
      </c>
      <c r="F25" s="107" t="s">
        <v>13</v>
      </c>
      <c r="G25" s="108" t="s">
        <v>14</v>
      </c>
      <c r="H25" s="107" t="s">
        <v>18</v>
      </c>
      <c r="I25" s="107" t="s">
        <v>2</v>
      </c>
      <c r="J25" s="109" t="s">
        <v>3</v>
      </c>
      <c r="K25" s="6" t="s">
        <v>22</v>
      </c>
      <c r="L25" s="104" t="s">
        <v>48</v>
      </c>
      <c r="M25" s="104" t="s">
        <v>7</v>
      </c>
      <c r="N25" s="105" t="s">
        <v>8</v>
      </c>
      <c r="O25" s="104" t="s">
        <v>35</v>
      </c>
      <c r="P25" s="104" t="s">
        <v>30</v>
      </c>
      <c r="Q25" s="106" t="s">
        <v>31</v>
      </c>
      <c r="R25" s="225"/>
    </row>
    <row r="26" spans="2:18" x14ac:dyDescent="0.25">
      <c r="B26" s="94" t="s">
        <v>1</v>
      </c>
      <c r="C26" s="58">
        <v>317.46570000000003</v>
      </c>
      <c r="D26" s="60">
        <f>K26*I6</f>
        <v>297.67169999999999</v>
      </c>
      <c r="E26" s="84">
        <f>F26*24</f>
        <v>25.59590582510867</v>
      </c>
      <c r="F26" s="165">
        <f>C26/D26</f>
        <v>1.0664960760461946</v>
      </c>
      <c r="G26" s="162">
        <f>F26/60</f>
        <v>1.7774934600769909E-2</v>
      </c>
      <c r="H26" s="83">
        <f t="shared" ref="H26:H28" si="12">I26*24</f>
        <v>1075.0280446545642</v>
      </c>
      <c r="I26" s="81">
        <f>F26*42</f>
        <v>44.792835193940171</v>
      </c>
      <c r="J26" s="152">
        <f>I26/60</f>
        <v>0.74654725323233617</v>
      </c>
      <c r="K26" s="7">
        <v>350.202</v>
      </c>
      <c r="L26" s="84">
        <f>M26*24</f>
        <v>21.756519951342369</v>
      </c>
      <c r="M26" s="165">
        <f>C26/K26</f>
        <v>0.90652166463926542</v>
      </c>
      <c r="N26" s="162">
        <f>M26/60</f>
        <v>1.5108694410654424E-2</v>
      </c>
      <c r="O26" s="83">
        <f t="shared" ref="O26:O28" si="13">P26*24</f>
        <v>913.77383795637957</v>
      </c>
      <c r="P26" s="81">
        <f>M26*42</f>
        <v>38.073909914849146</v>
      </c>
      <c r="Q26" s="152">
        <f>P26/60</f>
        <v>0.63456516524748574</v>
      </c>
      <c r="R26" s="225"/>
    </row>
    <row r="27" spans="2:18" x14ac:dyDescent="0.25">
      <c r="B27" s="95" t="s">
        <v>19</v>
      </c>
      <c r="C27" s="58">
        <v>158.7329</v>
      </c>
      <c r="D27" s="60">
        <f>K27*I6</f>
        <v>297.67173902021483</v>
      </c>
      <c r="E27" s="84">
        <f t="shared" ref="E27:E29" si="14">F27*24</f>
        <v>12.797955266224623</v>
      </c>
      <c r="F27" s="165">
        <f>C27/D27</f>
        <v>0.53324813609269262</v>
      </c>
      <c r="G27" s="163">
        <f>F27/60</f>
        <v>8.8874689348782104E-3</v>
      </c>
      <c r="H27" s="28">
        <f t="shared" si="12"/>
        <v>537.51412118143412</v>
      </c>
      <c r="I27" s="11">
        <f>F27*42</f>
        <v>22.396421715893091</v>
      </c>
      <c r="J27" s="152">
        <f t="shared" ref="J27:J29" si="15">I27/60</f>
        <v>0.37327369526488485</v>
      </c>
      <c r="K27" s="7">
        <v>350.20204590613508</v>
      </c>
      <c r="L27" s="84">
        <f t="shared" ref="L27:L29" si="16">M27*24</f>
        <v>10.878261976290929</v>
      </c>
      <c r="M27" s="165">
        <f>C27/K27</f>
        <v>0.45326091567878873</v>
      </c>
      <c r="N27" s="163">
        <f>M27/60</f>
        <v>7.5543485946464786E-3</v>
      </c>
      <c r="O27" s="28">
        <f t="shared" si="13"/>
        <v>456.88700300421903</v>
      </c>
      <c r="P27" s="11">
        <f>M27*42</f>
        <v>19.036958458509126</v>
      </c>
      <c r="Q27" s="152">
        <f t="shared" ref="Q27:Q29" si="17">P27/60</f>
        <v>0.31728264097515207</v>
      </c>
      <c r="R27" s="225"/>
    </row>
    <row r="28" spans="2:18" x14ac:dyDescent="0.25">
      <c r="B28" s="95" t="s">
        <v>20</v>
      </c>
      <c r="C28" s="79">
        <v>7.9366430000000001</v>
      </c>
      <c r="D28" s="60">
        <f>K28*I6</f>
        <v>297.67169999999999</v>
      </c>
      <c r="E28" s="100">
        <f t="shared" si="14"/>
        <v>0.63989768594058494</v>
      </c>
      <c r="F28" s="165">
        <f>C28/D28</f>
        <v>2.6662403580857703E-2</v>
      </c>
      <c r="G28" s="163">
        <f>F28/60</f>
        <v>4.4437339301429507E-4</v>
      </c>
      <c r="H28" s="11">
        <f t="shared" si="12"/>
        <v>26.875702809504563</v>
      </c>
      <c r="I28" s="9">
        <f>F28*42</f>
        <v>1.1198209503960235</v>
      </c>
      <c r="J28" s="153">
        <f t="shared" si="15"/>
        <v>1.8663682506600391E-2</v>
      </c>
      <c r="K28" s="7">
        <v>350.202</v>
      </c>
      <c r="L28" s="100">
        <f t="shared" si="16"/>
        <v>0.54391303304949723</v>
      </c>
      <c r="M28" s="165">
        <f>C28/K28</f>
        <v>2.2663043043729049E-2</v>
      </c>
      <c r="N28" s="163">
        <f>M28/60</f>
        <v>3.777173840621508E-4</v>
      </c>
      <c r="O28" s="11">
        <f t="shared" si="13"/>
        <v>22.84434738807888</v>
      </c>
      <c r="P28" s="9">
        <f>M28*42</f>
        <v>0.95184780783662004</v>
      </c>
      <c r="Q28" s="153">
        <f t="shared" si="17"/>
        <v>1.5864130130610336E-2</v>
      </c>
      <c r="R28" s="225"/>
    </row>
    <row r="29" spans="2:18" ht="15.75" thickBot="1" x14ac:dyDescent="0.3">
      <c r="B29" s="96" t="s">
        <v>53</v>
      </c>
      <c r="C29" s="78">
        <v>1.587329</v>
      </c>
      <c r="D29" s="89">
        <f>K29*I6</f>
        <v>297.67169999999999</v>
      </c>
      <c r="E29" s="170">
        <f t="shared" si="14"/>
        <v>0.12797956943841152</v>
      </c>
      <c r="F29" s="159">
        <f>C29/D29</f>
        <v>5.3324820599338135E-3</v>
      </c>
      <c r="G29" s="164">
        <f>F29/60</f>
        <v>8.8874700998896886E-5</v>
      </c>
      <c r="H29" s="161">
        <f>I29*24</f>
        <v>5.3751419164132841</v>
      </c>
      <c r="I29" s="156">
        <f>F29*42</f>
        <v>0.22396424651722016</v>
      </c>
      <c r="J29" s="154">
        <f t="shared" si="15"/>
        <v>3.7327374419536693E-3</v>
      </c>
      <c r="K29" s="18">
        <v>350.202</v>
      </c>
      <c r="L29" s="170">
        <f t="shared" si="16"/>
        <v>0.10878263402264979</v>
      </c>
      <c r="M29" s="166">
        <f>C29/K29</f>
        <v>4.5326097509437412E-3</v>
      </c>
      <c r="N29" s="164">
        <f>M29/60</f>
        <v>7.5543495849062349E-5</v>
      </c>
      <c r="O29" s="161">
        <f>P29*24</f>
        <v>4.5688706289512915</v>
      </c>
      <c r="P29" s="156">
        <f>M29*42</f>
        <v>0.19036960953963714</v>
      </c>
      <c r="Q29" s="154">
        <f t="shared" si="17"/>
        <v>3.172826825660619E-3</v>
      </c>
      <c r="R29" s="226"/>
    </row>
    <row r="31" spans="2:18" x14ac:dyDescent="0.25">
      <c r="B31" s="111" t="s">
        <v>1</v>
      </c>
      <c r="C31" s="227" t="s">
        <v>92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9"/>
    </row>
    <row r="32" spans="2:18" x14ac:dyDescent="0.25">
      <c r="B32" s="111" t="s">
        <v>19</v>
      </c>
      <c r="C32" s="227" t="s">
        <v>50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9"/>
    </row>
    <row r="33" spans="2:17" x14ac:dyDescent="0.25">
      <c r="B33" s="111" t="s">
        <v>20</v>
      </c>
      <c r="C33" s="227" t="s">
        <v>54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9"/>
    </row>
    <row r="34" spans="2:17" x14ac:dyDescent="0.25">
      <c r="B34" s="111" t="s">
        <v>53</v>
      </c>
      <c r="C34" s="227" t="s">
        <v>93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9"/>
    </row>
  </sheetData>
  <sheetProtection password="AEF0" sheet="1" objects="1" scenarios="1"/>
  <mergeCells count="15">
    <mergeCell ref="B1:R1"/>
    <mergeCell ref="E5:H5"/>
    <mergeCell ref="R8:R13"/>
    <mergeCell ref="R16:R21"/>
    <mergeCell ref="R24:R29"/>
    <mergeCell ref="C31:Q31"/>
    <mergeCell ref="C32:Q32"/>
    <mergeCell ref="C33:Q33"/>
    <mergeCell ref="C34:Q34"/>
    <mergeCell ref="L8:Q8"/>
    <mergeCell ref="L16:Q16"/>
    <mergeCell ref="L24:Q24"/>
    <mergeCell ref="E8:J8"/>
    <mergeCell ref="E16:J16"/>
    <mergeCell ref="E24:J24"/>
  </mergeCells>
  <pageMargins left="0.7" right="0.7" top="0.75" bottom="0.75" header="0.3" footer="0.3"/>
  <pageSetup paperSize="0" scale="69" fitToHeight="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9</xdr:col>
                    <xdr:colOff>19050</xdr:colOff>
                    <xdr:row>4</xdr:row>
                    <xdr:rowOff>0</xdr:rowOff>
                  </from>
                  <to>
                    <xdr:col>9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5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B5" sqref="B5"/>
    </sheetView>
  </sheetViews>
  <sheetFormatPr defaultRowHeight="15" x14ac:dyDescent="0.25"/>
  <cols>
    <col min="1" max="1" width="4" style="2" customWidth="1"/>
    <col min="2" max="2" width="17" style="93" customWidth="1"/>
    <col min="3" max="3" width="12.28515625" style="2" customWidth="1"/>
    <col min="4" max="4" width="11.5703125" style="2" hidden="1" customWidth="1"/>
    <col min="5" max="5" width="9.42578125" style="2" customWidth="1"/>
    <col min="6" max="6" width="12.85546875" style="2" customWidth="1"/>
    <col min="7" max="8" width="11" style="2" customWidth="1"/>
    <col min="9" max="9" width="10.7109375" style="2" customWidth="1"/>
    <col min="10" max="10" width="12.140625" style="2" customWidth="1"/>
    <col min="11" max="11" width="11.28515625" style="2" hidden="1" customWidth="1"/>
    <col min="12" max="12" width="12.5703125" style="2" customWidth="1"/>
    <col min="13" max="13" width="11.140625" style="2" customWidth="1"/>
    <col min="14" max="14" width="11.7109375" style="2" bestFit="1" customWidth="1"/>
    <col min="15" max="17" width="11.7109375" style="2" customWidth="1"/>
    <col min="18" max="18" width="9" style="2" customWidth="1"/>
    <col min="19" max="19" width="9.140625" style="2"/>
    <col min="20" max="20" width="16" style="2" customWidth="1"/>
    <col min="21" max="16384" width="9.140625" style="2"/>
  </cols>
  <sheetData>
    <row r="1" spans="1:18" ht="24" thickBot="1" x14ac:dyDescent="0.4">
      <c r="A1" s="38"/>
      <c r="B1" s="218" t="s">
        <v>27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20"/>
    </row>
    <row r="2" spans="1:18" ht="15" customHeight="1" x14ac:dyDescent="0.35">
      <c r="B2" s="99" t="s">
        <v>95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ht="15" customHeight="1" x14ac:dyDescent="0.35">
      <c r="B3" s="99" t="s">
        <v>94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5" customHeight="1" thickBot="1" x14ac:dyDescent="0.4">
      <c r="B4" s="9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8" ht="18.75" customHeight="1" thickBot="1" x14ac:dyDescent="0.4">
      <c r="B5" s="92"/>
      <c r="C5" s="3"/>
      <c r="E5" s="221" t="s">
        <v>84</v>
      </c>
      <c r="F5" s="222"/>
      <c r="G5" s="222"/>
      <c r="H5" s="223"/>
      <c r="I5" s="147">
        <v>0.85</v>
      </c>
      <c r="J5" s="137"/>
    </row>
    <row r="6" spans="1:18" ht="18.75" customHeight="1" thickBot="1" x14ac:dyDescent="0.4">
      <c r="B6" s="92"/>
      <c r="C6" s="3"/>
      <c r="E6" s="187"/>
      <c r="F6" s="113"/>
      <c r="G6" s="113"/>
      <c r="H6" s="146" t="s">
        <v>59</v>
      </c>
      <c r="I6" s="148">
        <f>IF(DENS_FROM=5,(141.5/(I5+131.5))*VLOOKUP(2,DENSITY,2),
                                        I5/VLOOKUP(DENS_FROM,DENSITY,2)*VLOOKUP(2,DENSITY,2))</f>
        <v>0.85</v>
      </c>
      <c r="J6" s="188" t="s">
        <v>85</v>
      </c>
    </row>
    <row r="7" spans="1:18" ht="15.75" customHeight="1" thickBot="1" x14ac:dyDescent="0.3">
      <c r="E7" s="189"/>
      <c r="F7" s="190"/>
      <c r="G7" s="190"/>
      <c r="H7" s="190"/>
      <c r="I7" s="190"/>
      <c r="J7" s="191"/>
      <c r="K7" s="4"/>
      <c r="L7" s="4"/>
    </row>
    <row r="8" spans="1:18" ht="16.5" customHeight="1" thickBot="1" x14ac:dyDescent="0.3">
      <c r="B8" s="194" t="s">
        <v>96</v>
      </c>
      <c r="C8" s="194" t="s">
        <v>97</v>
      </c>
      <c r="D8" s="5"/>
      <c r="E8" s="230" t="s">
        <v>98</v>
      </c>
      <c r="F8" s="231"/>
      <c r="G8" s="231"/>
      <c r="H8" s="231"/>
      <c r="I8" s="231"/>
      <c r="J8" s="231"/>
      <c r="K8" s="5"/>
      <c r="L8" s="230" t="s">
        <v>99</v>
      </c>
      <c r="M8" s="231"/>
      <c r="N8" s="231"/>
      <c r="O8" s="231"/>
      <c r="P8" s="231"/>
      <c r="Q8" s="232"/>
      <c r="R8" s="233" t="s">
        <v>25</v>
      </c>
    </row>
    <row r="9" spans="1:18" ht="60.75" customHeight="1" thickBot="1" x14ac:dyDescent="0.3">
      <c r="B9" s="91" t="s">
        <v>52</v>
      </c>
      <c r="C9" s="103" t="s">
        <v>4</v>
      </c>
      <c r="D9" s="57" t="s">
        <v>23</v>
      </c>
      <c r="E9" s="107" t="s">
        <v>15</v>
      </c>
      <c r="F9" s="107" t="s">
        <v>5</v>
      </c>
      <c r="G9" s="108" t="s">
        <v>6</v>
      </c>
      <c r="H9" s="107" t="s">
        <v>17</v>
      </c>
      <c r="I9" s="107" t="s">
        <v>11</v>
      </c>
      <c r="J9" s="109" t="s">
        <v>12</v>
      </c>
      <c r="K9" s="26" t="s">
        <v>21</v>
      </c>
      <c r="L9" s="104" t="s">
        <v>49</v>
      </c>
      <c r="M9" s="104" t="s">
        <v>9</v>
      </c>
      <c r="N9" s="105" t="s">
        <v>10</v>
      </c>
      <c r="O9" s="105" t="s">
        <v>36</v>
      </c>
      <c r="P9" s="104" t="s">
        <v>37</v>
      </c>
      <c r="Q9" s="106" t="s">
        <v>38</v>
      </c>
      <c r="R9" s="234"/>
    </row>
    <row r="10" spans="1:18" x14ac:dyDescent="0.25">
      <c r="B10" s="97" t="s">
        <v>1</v>
      </c>
      <c r="C10" s="66">
        <v>1200</v>
      </c>
      <c r="D10" s="195">
        <f>(K10*I6)</f>
        <v>849.26049999999998</v>
      </c>
      <c r="E10" s="64">
        <f>F10*24</f>
        <v>33.911856256119293</v>
      </c>
      <c r="F10" s="61">
        <f>C10/D10</f>
        <v>1.4129940106716372</v>
      </c>
      <c r="G10" s="62">
        <f>F10/60</f>
        <v>2.3549900177860621E-2</v>
      </c>
      <c r="H10" s="56">
        <f>I10*24</f>
        <v>33911.856256119296</v>
      </c>
      <c r="I10" s="53">
        <f>F10*1000</f>
        <v>1412.9940106716372</v>
      </c>
      <c r="J10" s="63">
        <f>I10/60</f>
        <v>23.549900177860618</v>
      </c>
      <c r="K10" s="27">
        <v>999.13</v>
      </c>
      <c r="L10" s="84">
        <f>M10*24</f>
        <v>28.825077817701398</v>
      </c>
      <c r="M10" s="67">
        <f>C10/K10</f>
        <v>1.2010449090708917</v>
      </c>
      <c r="N10" s="68">
        <f>M10/60</f>
        <v>2.0017415151181529E-2</v>
      </c>
      <c r="O10" s="69">
        <f>P10*24</f>
        <v>28825.0778177014</v>
      </c>
      <c r="P10" s="70">
        <f>M10*1000</f>
        <v>1201.0449090708917</v>
      </c>
      <c r="Q10" s="71">
        <f>P10/60</f>
        <v>20.017415151181527</v>
      </c>
      <c r="R10" s="234"/>
    </row>
    <row r="11" spans="1:18" x14ac:dyDescent="0.25">
      <c r="B11" s="98" t="s">
        <v>19</v>
      </c>
      <c r="C11" s="8">
        <v>600</v>
      </c>
      <c r="D11" s="196">
        <f>(K11*I6)</f>
        <v>849.26049999999998</v>
      </c>
      <c r="E11" s="30">
        <f>F11*24</f>
        <v>16.955928128059647</v>
      </c>
      <c r="F11" s="31">
        <f>C11/D11</f>
        <v>0.70649700533581861</v>
      </c>
      <c r="G11" s="10">
        <f>F11/60</f>
        <v>1.177495008893031E-2</v>
      </c>
      <c r="H11" s="16">
        <f>I11*24</f>
        <v>16955.928128059648</v>
      </c>
      <c r="I11" s="28">
        <f>F11*1000</f>
        <v>706.49700533581859</v>
      </c>
      <c r="J11" s="29">
        <f>I11/60</f>
        <v>11.774950088930309</v>
      </c>
      <c r="K11" s="27">
        <v>999.13</v>
      </c>
      <c r="L11" s="84">
        <f t="shared" ref="L11:L13" si="0">M11*24</f>
        <v>14.412538908850699</v>
      </c>
      <c r="M11" s="31">
        <f>C11/K11</f>
        <v>0.60052245453544584</v>
      </c>
      <c r="N11" s="10">
        <f>M11/60</f>
        <v>1.0008707575590765E-2</v>
      </c>
      <c r="O11" s="56">
        <f>P11*24</f>
        <v>14412.5389088507</v>
      </c>
      <c r="P11" s="28">
        <f>M11*1000</f>
        <v>600.52245453544583</v>
      </c>
      <c r="Q11" s="29">
        <f>P11/60</f>
        <v>10.008707575590764</v>
      </c>
      <c r="R11" s="234"/>
    </row>
    <row r="12" spans="1:18" x14ac:dyDescent="0.25">
      <c r="B12" s="98" t="s">
        <v>20</v>
      </c>
      <c r="C12" s="76">
        <v>60</v>
      </c>
      <c r="D12" s="196">
        <f>(K12*I6)</f>
        <v>849.26049999999998</v>
      </c>
      <c r="E12" s="32">
        <f>F12*24</f>
        <v>1.6955928128059647</v>
      </c>
      <c r="F12" s="31">
        <f>C12/D12</f>
        <v>7.0649700533581869E-2</v>
      </c>
      <c r="G12" s="10">
        <f>F12/60</f>
        <v>1.1774950088930313E-3</v>
      </c>
      <c r="H12" s="16">
        <f>I12*24</f>
        <v>1695.5928128059647</v>
      </c>
      <c r="I12" s="11">
        <f>F12*1000</f>
        <v>70.649700533581864</v>
      </c>
      <c r="J12" s="12">
        <f>I12/60</f>
        <v>1.1774950088930312</v>
      </c>
      <c r="K12" s="27">
        <v>999.13</v>
      </c>
      <c r="L12" s="100">
        <f t="shared" si="0"/>
        <v>1.4412538908850698</v>
      </c>
      <c r="M12" s="31">
        <f>C12/K12</f>
        <v>6.0052245453544581E-2</v>
      </c>
      <c r="N12" s="10">
        <f>M12/60</f>
        <v>1.0008707575590763E-3</v>
      </c>
      <c r="O12" s="56">
        <f>P12*24</f>
        <v>1441.2538908850699</v>
      </c>
      <c r="P12" s="11">
        <f>M12*1000</f>
        <v>60.052245453544579</v>
      </c>
      <c r="Q12" s="12">
        <f>P12/60</f>
        <v>1.0008707575590763</v>
      </c>
      <c r="R12" s="234"/>
    </row>
    <row r="13" spans="1:18" ht="15.75" thickBot="1" x14ac:dyDescent="0.3">
      <c r="B13" s="96" t="s">
        <v>53</v>
      </c>
      <c r="C13" s="77">
        <v>24</v>
      </c>
      <c r="D13" s="197">
        <f>(K13*I6)</f>
        <v>849.26049999999998</v>
      </c>
      <c r="E13" s="18">
        <f>F13*24</f>
        <v>0.67823712512238588</v>
      </c>
      <c r="F13" s="35">
        <f>C13/D13</f>
        <v>2.8259880213432745E-2</v>
      </c>
      <c r="G13" s="21">
        <f>F13/60</f>
        <v>4.7099800355721239E-4</v>
      </c>
      <c r="H13" s="25">
        <f>I13*24</f>
        <v>678.23712512238581</v>
      </c>
      <c r="I13" s="36">
        <f>F13*1000</f>
        <v>28.259880213432744</v>
      </c>
      <c r="J13" s="87">
        <f>I13/60</f>
        <v>0.47099800355721239</v>
      </c>
      <c r="K13" s="33">
        <v>999.13</v>
      </c>
      <c r="L13" s="102">
        <f t="shared" si="0"/>
        <v>0.576501556354028</v>
      </c>
      <c r="M13" s="35">
        <f>C13/K13</f>
        <v>2.4020898181417834E-2</v>
      </c>
      <c r="N13" s="21">
        <f>M13/60</f>
        <v>4.0034830302363057E-4</v>
      </c>
      <c r="O13" s="72">
        <f>P13*24</f>
        <v>576.50155635402803</v>
      </c>
      <c r="P13" s="36">
        <f>M13*1000</f>
        <v>24.020898181417834</v>
      </c>
      <c r="Q13" s="87">
        <f>P13/60</f>
        <v>0.40034830302363056</v>
      </c>
      <c r="R13" s="235"/>
    </row>
    <row r="14" spans="1:18" x14ac:dyDescent="0.25">
      <c r="A14" s="38"/>
      <c r="B14" s="99"/>
      <c r="C14" s="39"/>
      <c r="D14" s="41"/>
      <c r="E14" s="42"/>
      <c r="F14" s="43"/>
      <c r="G14" s="40"/>
      <c r="H14" s="39"/>
      <c r="I14" s="39"/>
      <c r="J14" s="39"/>
      <c r="K14" s="38"/>
      <c r="L14" s="39"/>
      <c r="M14" s="40"/>
      <c r="N14" s="40"/>
      <c r="O14" s="40"/>
      <c r="P14" s="39"/>
      <c r="Q14" s="39"/>
    </row>
    <row r="15" spans="1:18" ht="15.75" thickBot="1" x14ac:dyDescent="0.3"/>
    <row r="16" spans="1:18" ht="15.75" thickBot="1" x14ac:dyDescent="0.3">
      <c r="B16" s="194" t="s">
        <v>96</v>
      </c>
      <c r="C16" s="194" t="s">
        <v>97</v>
      </c>
      <c r="D16" s="5"/>
      <c r="E16" s="230" t="s">
        <v>98</v>
      </c>
      <c r="F16" s="231"/>
      <c r="G16" s="231"/>
      <c r="H16" s="231"/>
      <c r="I16" s="231"/>
      <c r="J16" s="231"/>
      <c r="K16" s="5"/>
      <c r="L16" s="230" t="s">
        <v>99</v>
      </c>
      <c r="M16" s="231"/>
      <c r="N16" s="231"/>
      <c r="O16" s="231"/>
      <c r="P16" s="231"/>
      <c r="Q16" s="232"/>
      <c r="R16" s="233" t="s">
        <v>25</v>
      </c>
    </row>
    <row r="17" spans="2:18" ht="60.75" customHeight="1" thickBot="1" x14ac:dyDescent="0.3">
      <c r="B17" s="91" t="s">
        <v>28</v>
      </c>
      <c r="C17" s="103" t="s">
        <v>4</v>
      </c>
      <c r="D17" s="57" t="s">
        <v>23</v>
      </c>
      <c r="E17" s="107" t="s">
        <v>15</v>
      </c>
      <c r="F17" s="107" t="s">
        <v>5</v>
      </c>
      <c r="G17" s="108" t="s">
        <v>6</v>
      </c>
      <c r="H17" s="107" t="s">
        <v>17</v>
      </c>
      <c r="I17" s="107" t="s">
        <v>11</v>
      </c>
      <c r="J17" s="109" t="s">
        <v>12</v>
      </c>
      <c r="K17" s="26" t="s">
        <v>21</v>
      </c>
      <c r="L17" s="104" t="s">
        <v>49</v>
      </c>
      <c r="M17" s="104" t="s">
        <v>9</v>
      </c>
      <c r="N17" s="105" t="s">
        <v>10</v>
      </c>
      <c r="O17" s="105" t="s">
        <v>36</v>
      </c>
      <c r="P17" s="104" t="s">
        <v>37</v>
      </c>
      <c r="Q17" s="106" t="s">
        <v>38</v>
      </c>
      <c r="R17" s="234"/>
    </row>
    <row r="18" spans="2:18" x14ac:dyDescent="0.25">
      <c r="B18" s="97" t="s">
        <v>1</v>
      </c>
      <c r="C18" s="50">
        <v>3840</v>
      </c>
      <c r="D18" s="195">
        <f>(K18*I6)</f>
        <v>849.26049999999998</v>
      </c>
      <c r="E18" s="55">
        <f>F18*24</f>
        <v>108.51794001958174</v>
      </c>
      <c r="F18" s="61">
        <f>C18/D18</f>
        <v>4.5215808341492396</v>
      </c>
      <c r="G18" s="62">
        <f>F18/60</f>
        <v>7.5359680569154E-2</v>
      </c>
      <c r="H18" s="56">
        <f>I18*24</f>
        <v>108517.94001958174</v>
      </c>
      <c r="I18" s="53">
        <f>F18*1000</f>
        <v>4521.5808341492393</v>
      </c>
      <c r="J18" s="63">
        <f>I18/60</f>
        <v>75.359680569153994</v>
      </c>
      <c r="K18" s="27">
        <v>999.13</v>
      </c>
      <c r="L18" s="84">
        <f>M18*24</f>
        <v>92.240249016644469</v>
      </c>
      <c r="M18" s="61">
        <f>C18/K18</f>
        <v>3.8433437090268532</v>
      </c>
      <c r="N18" s="62">
        <f>M18/60</f>
        <v>6.4055728483780883E-2</v>
      </c>
      <c r="O18" s="69">
        <f>P18*24</f>
        <v>92240.249016644477</v>
      </c>
      <c r="P18" s="53">
        <f>M18*1000</f>
        <v>3843.343709026853</v>
      </c>
      <c r="Q18" s="63">
        <f>P18/60</f>
        <v>64.055728483780882</v>
      </c>
      <c r="R18" s="234"/>
    </row>
    <row r="19" spans="2:18" x14ac:dyDescent="0.25">
      <c r="B19" s="98" t="s">
        <v>19</v>
      </c>
      <c r="C19" s="14">
        <v>1920</v>
      </c>
      <c r="D19" s="196">
        <f>(K19*I6)</f>
        <v>849.26049999999998</v>
      </c>
      <c r="E19" s="30">
        <f>F19*24</f>
        <v>54.258970009790872</v>
      </c>
      <c r="F19" s="9">
        <f>C19/D19</f>
        <v>2.2607904170746198</v>
      </c>
      <c r="G19" s="10">
        <f>F19/60</f>
        <v>3.7679840284577E-2</v>
      </c>
      <c r="H19" s="16">
        <f>I19*24</f>
        <v>54258.970009790872</v>
      </c>
      <c r="I19" s="28">
        <f>F19*1000</f>
        <v>2260.7904170746197</v>
      </c>
      <c r="J19" s="29">
        <f>I19/60</f>
        <v>37.679840284576997</v>
      </c>
      <c r="K19" s="27">
        <v>999.13</v>
      </c>
      <c r="L19" s="84">
        <f t="shared" ref="L19:L21" si="1">M19*24</f>
        <v>46.120124508322235</v>
      </c>
      <c r="M19" s="9">
        <f>C19/K19</f>
        <v>1.9216718545134266</v>
      </c>
      <c r="N19" s="10">
        <f>M19/60</f>
        <v>3.2027864241890441E-2</v>
      </c>
      <c r="O19" s="56">
        <f>P19*24</f>
        <v>46120.124508322238</v>
      </c>
      <c r="P19" s="28">
        <f>M19*1000</f>
        <v>1921.6718545134265</v>
      </c>
      <c r="Q19" s="29">
        <f>P19/60</f>
        <v>32.027864241890441</v>
      </c>
      <c r="R19" s="234"/>
    </row>
    <row r="20" spans="2:18" x14ac:dyDescent="0.25">
      <c r="B20" s="98" t="s">
        <v>20</v>
      </c>
      <c r="C20" s="14">
        <v>192</v>
      </c>
      <c r="D20" s="196">
        <f>(K20*I6)</f>
        <v>849.26049999999998</v>
      </c>
      <c r="E20" s="32">
        <f>F20*24</f>
        <v>5.425897000979087</v>
      </c>
      <c r="F20" s="31">
        <f>C20/D20</f>
        <v>0.22607904170746196</v>
      </c>
      <c r="G20" s="10">
        <f>F20/60</f>
        <v>3.7679840284576991E-3</v>
      </c>
      <c r="H20" s="16">
        <f>I20*24</f>
        <v>5425.8970009790864</v>
      </c>
      <c r="I20" s="28">
        <f>F20*1000</f>
        <v>226.07904170746195</v>
      </c>
      <c r="J20" s="12">
        <f>I20/60</f>
        <v>3.7679840284576991</v>
      </c>
      <c r="K20" s="27">
        <v>999.13</v>
      </c>
      <c r="L20" s="100">
        <f t="shared" si="1"/>
        <v>4.612012450832224</v>
      </c>
      <c r="M20" s="31">
        <f>C20/K20</f>
        <v>0.19216718545134268</v>
      </c>
      <c r="N20" s="10">
        <f>M20/60</f>
        <v>3.2027864241890446E-3</v>
      </c>
      <c r="O20" s="56">
        <f>P20*24</f>
        <v>4612.0124508322242</v>
      </c>
      <c r="P20" s="28">
        <f>M20*1000</f>
        <v>192.16718545134268</v>
      </c>
      <c r="Q20" s="12">
        <f>P20/60</f>
        <v>3.2027864241890445</v>
      </c>
      <c r="R20" s="234"/>
    </row>
    <row r="21" spans="2:18" ht="15.75" thickBot="1" x14ac:dyDescent="0.3">
      <c r="B21" s="96" t="s">
        <v>53</v>
      </c>
      <c r="C21" s="44">
        <v>76.8</v>
      </c>
      <c r="D21" s="197">
        <f>(K21*I6)</f>
        <v>849.26049999999998</v>
      </c>
      <c r="E21" s="37">
        <f>F21*24</f>
        <v>2.170358800391635</v>
      </c>
      <c r="F21" s="35">
        <f>C21/D21</f>
        <v>9.0431616682984786E-2</v>
      </c>
      <c r="G21" s="21">
        <f>F21/60</f>
        <v>1.5071936113830798E-3</v>
      </c>
      <c r="H21" s="25">
        <f>I21*24</f>
        <v>2170.3588003916348</v>
      </c>
      <c r="I21" s="36">
        <f>F21*1000</f>
        <v>90.431616682984782</v>
      </c>
      <c r="J21" s="22">
        <f>I21/60</f>
        <v>1.5071936113830797</v>
      </c>
      <c r="K21" s="33">
        <v>999.13</v>
      </c>
      <c r="L21" s="102">
        <f t="shared" si="1"/>
        <v>1.8448049803328894</v>
      </c>
      <c r="M21" s="35">
        <f>C21/K21</f>
        <v>7.6866874180537059E-2</v>
      </c>
      <c r="N21" s="21">
        <f>M21/60</f>
        <v>1.2811145696756177E-3</v>
      </c>
      <c r="O21" s="72">
        <f>P21*24</f>
        <v>1844.8049803328893</v>
      </c>
      <c r="P21" s="36">
        <f>M21*1000</f>
        <v>76.866874180537053</v>
      </c>
      <c r="Q21" s="22">
        <f>P21/60</f>
        <v>1.2811145696756177</v>
      </c>
      <c r="R21" s="235"/>
    </row>
    <row r="23" spans="2:18" ht="15.75" thickBot="1" x14ac:dyDescent="0.3"/>
    <row r="24" spans="2:18" ht="15.75" thickBot="1" x14ac:dyDescent="0.3">
      <c r="B24" s="194" t="s">
        <v>96</v>
      </c>
      <c r="C24" s="194" t="s">
        <v>97</v>
      </c>
      <c r="D24" s="5"/>
      <c r="E24" s="230" t="s">
        <v>98</v>
      </c>
      <c r="F24" s="231"/>
      <c r="G24" s="231"/>
      <c r="H24" s="231"/>
      <c r="I24" s="231"/>
      <c r="J24" s="231"/>
      <c r="K24" s="5"/>
      <c r="L24" s="230" t="s">
        <v>99</v>
      </c>
      <c r="M24" s="231"/>
      <c r="N24" s="231"/>
      <c r="O24" s="231"/>
      <c r="P24" s="231"/>
      <c r="Q24" s="232"/>
      <c r="R24" s="233" t="s">
        <v>25</v>
      </c>
    </row>
    <row r="25" spans="2:18" ht="60.75" customHeight="1" thickBot="1" x14ac:dyDescent="0.3">
      <c r="B25" s="91" t="s">
        <v>29</v>
      </c>
      <c r="C25" s="103" t="s">
        <v>4</v>
      </c>
      <c r="D25" s="57" t="s">
        <v>23</v>
      </c>
      <c r="E25" s="107" t="s">
        <v>15</v>
      </c>
      <c r="F25" s="107" t="s">
        <v>5</v>
      </c>
      <c r="G25" s="108" t="s">
        <v>6</v>
      </c>
      <c r="H25" s="107" t="s">
        <v>17</v>
      </c>
      <c r="I25" s="107" t="s">
        <v>11</v>
      </c>
      <c r="J25" s="109" t="s">
        <v>12</v>
      </c>
      <c r="K25" s="26" t="s">
        <v>21</v>
      </c>
      <c r="L25" s="104" t="s">
        <v>49</v>
      </c>
      <c r="M25" s="104" t="s">
        <v>9</v>
      </c>
      <c r="N25" s="105" t="s">
        <v>10</v>
      </c>
      <c r="O25" s="105" t="s">
        <v>36</v>
      </c>
      <c r="P25" s="104" t="s">
        <v>37</v>
      </c>
      <c r="Q25" s="106" t="s">
        <v>38</v>
      </c>
      <c r="R25" s="234"/>
    </row>
    <row r="26" spans="2:18" x14ac:dyDescent="0.25">
      <c r="B26" s="97" t="s">
        <v>1</v>
      </c>
      <c r="C26" s="50">
        <v>9600</v>
      </c>
      <c r="D26" s="195">
        <f>(K26*I6)</f>
        <v>849.26049999999998</v>
      </c>
      <c r="E26" s="55">
        <f>F26*24</f>
        <v>271.29485004895434</v>
      </c>
      <c r="F26" s="51">
        <f>C26/D26</f>
        <v>11.303952085373098</v>
      </c>
      <c r="G26" s="62">
        <f>F26/60</f>
        <v>0.18839920142288497</v>
      </c>
      <c r="H26" s="56">
        <f>I26*24</f>
        <v>271294.85004895437</v>
      </c>
      <c r="I26" s="53">
        <f>F26*1000</f>
        <v>11303.952085373097</v>
      </c>
      <c r="J26" s="54">
        <f>I26/60</f>
        <v>188.39920142288494</v>
      </c>
      <c r="K26" s="27">
        <v>999.13</v>
      </c>
      <c r="L26" s="50">
        <f>M26*24</f>
        <v>230.60062254161119</v>
      </c>
      <c r="M26" s="61">
        <f>C26/K26</f>
        <v>9.6083592725671334</v>
      </c>
      <c r="N26" s="62">
        <f>M26/60</f>
        <v>0.16013932120945223</v>
      </c>
      <c r="O26" s="69">
        <f>P26*24</f>
        <v>230600.6225416112</v>
      </c>
      <c r="P26" s="53">
        <f>M26*1000</f>
        <v>9608.3592725671333</v>
      </c>
      <c r="Q26" s="63">
        <f>P26/60</f>
        <v>160.13932120945222</v>
      </c>
      <c r="R26" s="234"/>
    </row>
    <row r="27" spans="2:18" x14ac:dyDescent="0.25">
      <c r="B27" s="98" t="s">
        <v>19</v>
      </c>
      <c r="C27" s="14">
        <v>4800</v>
      </c>
      <c r="D27" s="196">
        <f>(K27*I6)</f>
        <v>849.26049999999998</v>
      </c>
      <c r="E27" s="30">
        <f>F27*24</f>
        <v>135.64742502447717</v>
      </c>
      <c r="F27" s="9">
        <f>C27/D27</f>
        <v>5.6519760426865489</v>
      </c>
      <c r="G27" s="10">
        <f>F27/60</f>
        <v>9.4199600711442483E-2</v>
      </c>
      <c r="H27" s="16">
        <f>I27*24</f>
        <v>135647.42502447718</v>
      </c>
      <c r="I27" s="28">
        <f>F27*1000</f>
        <v>5651.9760426865487</v>
      </c>
      <c r="J27" s="47">
        <f>I27/60</f>
        <v>94.199600711442471</v>
      </c>
      <c r="K27" s="27">
        <v>999.13</v>
      </c>
      <c r="L27" s="50">
        <f t="shared" ref="L27:L29" si="2">M27*24</f>
        <v>115.30031127080559</v>
      </c>
      <c r="M27" s="9">
        <f>C27/K27</f>
        <v>4.8041796362835667</v>
      </c>
      <c r="N27" s="10">
        <f>M27/60</f>
        <v>8.0069660604726117E-2</v>
      </c>
      <c r="O27" s="56">
        <f>P27*24</f>
        <v>115300.3112708056</v>
      </c>
      <c r="P27" s="28">
        <f>M27*1000</f>
        <v>4804.1796362835667</v>
      </c>
      <c r="Q27" s="29">
        <f>P27/60</f>
        <v>80.06966060472611</v>
      </c>
      <c r="R27" s="234"/>
    </row>
    <row r="28" spans="2:18" x14ac:dyDescent="0.25">
      <c r="B28" s="98" t="s">
        <v>20</v>
      </c>
      <c r="C28" s="14">
        <v>480</v>
      </c>
      <c r="D28" s="196">
        <f>(K28*I6)</f>
        <v>849.26049999999998</v>
      </c>
      <c r="E28" s="30">
        <f>F28*24</f>
        <v>13.564742502447718</v>
      </c>
      <c r="F28" s="31">
        <f>C28/D28</f>
        <v>0.56519760426865495</v>
      </c>
      <c r="G28" s="10">
        <f>F28/60</f>
        <v>9.41996007114425E-3</v>
      </c>
      <c r="H28" s="16">
        <f>I28*24</f>
        <v>13564.742502447718</v>
      </c>
      <c r="I28" s="28">
        <f>F28*1000</f>
        <v>565.19760426865491</v>
      </c>
      <c r="J28" s="29">
        <f>I28/60</f>
        <v>9.4199600711442493</v>
      </c>
      <c r="K28" s="27">
        <v>999.13</v>
      </c>
      <c r="L28" s="84">
        <f t="shared" si="2"/>
        <v>11.530031127080559</v>
      </c>
      <c r="M28" s="31">
        <f>C28/K28</f>
        <v>0.48041796362835665</v>
      </c>
      <c r="N28" s="10">
        <f>M28/60</f>
        <v>8.0069660604726103E-3</v>
      </c>
      <c r="O28" s="56">
        <f>P28*24</f>
        <v>11530.03112708056</v>
      </c>
      <c r="P28" s="28">
        <f>M28*1000</f>
        <v>480.41796362835663</v>
      </c>
      <c r="Q28" s="12">
        <f>P28/60</f>
        <v>8.0069660604726103</v>
      </c>
      <c r="R28" s="234"/>
    </row>
    <row r="29" spans="2:18" ht="15.75" thickBot="1" x14ac:dyDescent="0.3">
      <c r="B29" s="96" t="s">
        <v>53</v>
      </c>
      <c r="C29" s="34">
        <v>192</v>
      </c>
      <c r="D29" s="197">
        <f>(K29*I6)</f>
        <v>849.26049999999998</v>
      </c>
      <c r="E29" s="37">
        <f>F29*24</f>
        <v>5.425897000979087</v>
      </c>
      <c r="F29" s="35">
        <f>C29/D29</f>
        <v>0.22607904170746196</v>
      </c>
      <c r="G29" s="21">
        <f>F29/60</f>
        <v>3.7679840284576991E-3</v>
      </c>
      <c r="H29" s="25">
        <f>I29*24</f>
        <v>5425.8970009790864</v>
      </c>
      <c r="I29" s="46">
        <f>F29*1000</f>
        <v>226.07904170746195</v>
      </c>
      <c r="J29" s="22">
        <f>I29/60</f>
        <v>3.7679840284576991</v>
      </c>
      <c r="K29" s="33">
        <v>999.13</v>
      </c>
      <c r="L29" s="102">
        <f t="shared" si="2"/>
        <v>4.612012450832224</v>
      </c>
      <c r="M29" s="35">
        <f>C29/K29</f>
        <v>0.19216718545134268</v>
      </c>
      <c r="N29" s="21">
        <f>M29/60</f>
        <v>3.2027864241890446E-3</v>
      </c>
      <c r="O29" s="72">
        <f>P29*24</f>
        <v>4612.0124508322242</v>
      </c>
      <c r="P29" s="46">
        <f>M29*1000</f>
        <v>192.16718545134268</v>
      </c>
      <c r="Q29" s="22">
        <f>P29/60</f>
        <v>3.2027864241890445</v>
      </c>
      <c r="R29" s="235"/>
    </row>
    <row r="31" spans="2:18" ht="15.75" thickBot="1" x14ac:dyDescent="0.3"/>
    <row r="32" spans="2:18" ht="15.75" thickBot="1" x14ac:dyDescent="0.3">
      <c r="B32" s="194" t="s">
        <v>96</v>
      </c>
      <c r="C32" s="194" t="s">
        <v>97</v>
      </c>
      <c r="D32" s="5"/>
      <c r="E32" s="230" t="s">
        <v>98</v>
      </c>
      <c r="F32" s="231"/>
      <c r="G32" s="231"/>
      <c r="H32" s="231"/>
      <c r="I32" s="231"/>
      <c r="J32" s="231"/>
      <c r="K32" s="5"/>
      <c r="L32" s="230" t="s">
        <v>99</v>
      </c>
      <c r="M32" s="231"/>
      <c r="N32" s="231"/>
      <c r="O32" s="231"/>
      <c r="P32" s="231"/>
      <c r="Q32" s="232"/>
      <c r="R32" s="233" t="s">
        <v>25</v>
      </c>
    </row>
    <row r="33" spans="2:18" ht="60.75" customHeight="1" thickBot="1" x14ac:dyDescent="0.3">
      <c r="B33" s="91" t="s">
        <v>32</v>
      </c>
      <c r="C33" s="103" t="s">
        <v>4</v>
      </c>
      <c r="D33" s="57" t="s">
        <v>23</v>
      </c>
      <c r="E33" s="107" t="s">
        <v>15</v>
      </c>
      <c r="F33" s="107" t="s">
        <v>5</v>
      </c>
      <c r="G33" s="108" t="s">
        <v>6</v>
      </c>
      <c r="H33" s="107" t="s">
        <v>17</v>
      </c>
      <c r="I33" s="107" t="s">
        <v>11</v>
      </c>
      <c r="J33" s="109" t="s">
        <v>12</v>
      </c>
      <c r="K33" s="26" t="s">
        <v>21</v>
      </c>
      <c r="L33" s="104" t="s">
        <v>49</v>
      </c>
      <c r="M33" s="104" t="s">
        <v>9</v>
      </c>
      <c r="N33" s="105" t="s">
        <v>10</v>
      </c>
      <c r="O33" s="105" t="s">
        <v>36</v>
      </c>
      <c r="P33" s="104" t="s">
        <v>37</v>
      </c>
      <c r="Q33" s="106" t="s">
        <v>38</v>
      </c>
      <c r="R33" s="234"/>
    </row>
    <row r="34" spans="2:18" x14ac:dyDescent="0.25">
      <c r="B34" s="97" t="s">
        <v>1</v>
      </c>
      <c r="C34" s="50">
        <v>28800</v>
      </c>
      <c r="D34" s="195">
        <f>(K34*I6)</f>
        <v>849.26049999999998</v>
      </c>
      <c r="E34" s="55">
        <f>F34*24</f>
        <v>813.88455014686303</v>
      </c>
      <c r="F34" s="51">
        <f>C34/D34</f>
        <v>33.911856256119293</v>
      </c>
      <c r="G34" s="62">
        <f>F34/60</f>
        <v>0.56519760426865484</v>
      </c>
      <c r="H34" s="56">
        <f>I34*24</f>
        <v>813884.5501468631</v>
      </c>
      <c r="I34" s="53">
        <f>F34*1000</f>
        <v>33911.856256119296</v>
      </c>
      <c r="J34" s="54">
        <f>I34/60</f>
        <v>565.19760426865491</v>
      </c>
      <c r="K34" s="27">
        <v>999.13</v>
      </c>
      <c r="L34" s="50">
        <f>M34*24</f>
        <v>691.80186762483368</v>
      </c>
      <c r="M34" s="51">
        <f>C34/K34</f>
        <v>28.825077817701402</v>
      </c>
      <c r="N34" s="62">
        <f>M34/60</f>
        <v>0.4804179636283567</v>
      </c>
      <c r="O34" s="69">
        <f>P34*24</f>
        <v>691801.86762483371</v>
      </c>
      <c r="P34" s="53">
        <f>M34*1000</f>
        <v>28825.077817701404</v>
      </c>
      <c r="Q34" s="54">
        <f>P34/60</f>
        <v>480.41796362835674</v>
      </c>
      <c r="R34" s="234"/>
    </row>
    <row r="35" spans="2:18" x14ac:dyDescent="0.25">
      <c r="B35" s="98" t="s">
        <v>19</v>
      </c>
      <c r="C35" s="14">
        <v>14400</v>
      </c>
      <c r="D35" s="196">
        <f>(K35*I6)</f>
        <v>849.26049999999998</v>
      </c>
      <c r="E35" s="45">
        <f>F35*24</f>
        <v>406.94227507343152</v>
      </c>
      <c r="F35" s="11">
        <f>C35/D35</f>
        <v>16.955928128059647</v>
      </c>
      <c r="G35" s="10">
        <f>F35/60</f>
        <v>0.28259880213432742</v>
      </c>
      <c r="H35" s="16">
        <f>I35*24</f>
        <v>406942.27507343155</v>
      </c>
      <c r="I35" s="28">
        <f>F35*1000</f>
        <v>16955.928128059648</v>
      </c>
      <c r="J35" s="47">
        <f>I35/60</f>
        <v>282.59880213432746</v>
      </c>
      <c r="K35" s="27">
        <v>999.13</v>
      </c>
      <c r="L35" s="50">
        <f t="shared" ref="L35:L37" si="3">M35*24</f>
        <v>345.90093381241684</v>
      </c>
      <c r="M35" s="11">
        <f>C35/K35</f>
        <v>14.412538908850701</v>
      </c>
      <c r="N35" s="10">
        <f>M35/60</f>
        <v>0.24020898181417835</v>
      </c>
      <c r="O35" s="56">
        <f>P35*24</f>
        <v>345900.93381241686</v>
      </c>
      <c r="P35" s="28">
        <f>M35*1000</f>
        <v>14412.538908850702</v>
      </c>
      <c r="Q35" s="47">
        <f>P35/60</f>
        <v>240.20898181417837</v>
      </c>
      <c r="R35" s="234"/>
    </row>
    <row r="36" spans="2:18" x14ac:dyDescent="0.25">
      <c r="B36" s="98" t="s">
        <v>20</v>
      </c>
      <c r="C36" s="14">
        <v>1440</v>
      </c>
      <c r="D36" s="196">
        <f>(K36*I6)</f>
        <v>849.26049999999998</v>
      </c>
      <c r="E36" s="30">
        <f>F36*24</f>
        <v>40.694227507343157</v>
      </c>
      <c r="F36" s="9">
        <f>C36/D36</f>
        <v>1.6955928128059647</v>
      </c>
      <c r="G36" s="10">
        <f>F36/60</f>
        <v>2.8259880213432745E-2</v>
      </c>
      <c r="H36" s="16">
        <f>I36*24</f>
        <v>40694.227507343152</v>
      </c>
      <c r="I36" s="28">
        <f>F36*1000</f>
        <v>1695.5928128059647</v>
      </c>
      <c r="J36" s="29">
        <f>I36/60</f>
        <v>28.259880213432744</v>
      </c>
      <c r="K36" s="27">
        <v>999.13</v>
      </c>
      <c r="L36" s="84">
        <f t="shared" si="3"/>
        <v>34.59009338124168</v>
      </c>
      <c r="M36" s="9">
        <f>C36/K36</f>
        <v>1.4412538908850701</v>
      </c>
      <c r="N36" s="10">
        <f>M36/60</f>
        <v>2.4020898181417834E-2</v>
      </c>
      <c r="O36" s="56">
        <f>P36*24</f>
        <v>34590.093381241677</v>
      </c>
      <c r="P36" s="28">
        <f>M36*1000</f>
        <v>1441.2538908850699</v>
      </c>
      <c r="Q36" s="29">
        <f>P36/60</f>
        <v>24.020898181417831</v>
      </c>
      <c r="R36" s="234"/>
    </row>
    <row r="37" spans="2:18" ht="15.75" thickBot="1" x14ac:dyDescent="0.3">
      <c r="B37" s="96" t="s">
        <v>53</v>
      </c>
      <c r="C37" s="34">
        <v>576</v>
      </c>
      <c r="D37" s="197">
        <f>(K37*I6)</f>
        <v>849.26049999999998</v>
      </c>
      <c r="E37" s="49">
        <f>F37*24</f>
        <v>16.27769100293726</v>
      </c>
      <c r="F37" s="35">
        <f>C37/D37</f>
        <v>0.67823712512238588</v>
      </c>
      <c r="G37" s="21">
        <f>F37/60</f>
        <v>1.1303952085373098E-2</v>
      </c>
      <c r="H37" s="25">
        <f>I37*24</f>
        <v>16277.691002937263</v>
      </c>
      <c r="I37" s="46">
        <f>F37*1000</f>
        <v>678.23712512238592</v>
      </c>
      <c r="J37" s="48">
        <f>I37/60</f>
        <v>11.303952085373099</v>
      </c>
      <c r="K37" s="33">
        <v>999.13</v>
      </c>
      <c r="L37" s="101">
        <f t="shared" si="3"/>
        <v>13.836037352496671</v>
      </c>
      <c r="M37" s="35">
        <f>C37/K37</f>
        <v>0.576501556354028</v>
      </c>
      <c r="N37" s="21">
        <f>M37/60</f>
        <v>9.6083592725671341E-3</v>
      </c>
      <c r="O37" s="72">
        <f>P37*24</f>
        <v>13836.037352496673</v>
      </c>
      <c r="P37" s="46">
        <f>M37*1000</f>
        <v>576.50155635402803</v>
      </c>
      <c r="Q37" s="22">
        <f>P37/60</f>
        <v>9.6083592725671334</v>
      </c>
      <c r="R37" s="235"/>
    </row>
    <row r="39" spans="2:18" ht="15.75" thickBot="1" x14ac:dyDescent="0.3"/>
    <row r="40" spans="2:18" ht="15.75" thickBot="1" x14ac:dyDescent="0.3">
      <c r="B40" s="194" t="s">
        <v>96</v>
      </c>
      <c r="C40" s="194" t="s">
        <v>97</v>
      </c>
      <c r="D40" s="5"/>
      <c r="E40" s="230" t="s">
        <v>98</v>
      </c>
      <c r="F40" s="231"/>
      <c r="G40" s="231"/>
      <c r="H40" s="231"/>
      <c r="I40" s="231"/>
      <c r="J40" s="231"/>
      <c r="K40" s="5"/>
      <c r="L40" s="230" t="s">
        <v>99</v>
      </c>
      <c r="M40" s="231"/>
      <c r="N40" s="231"/>
      <c r="O40" s="231"/>
      <c r="P40" s="231"/>
      <c r="Q40" s="232"/>
      <c r="R40" s="233" t="s">
        <v>25</v>
      </c>
    </row>
    <row r="41" spans="2:18" ht="45.75" customHeight="1" thickBot="1" x14ac:dyDescent="0.3">
      <c r="B41" s="91" t="s">
        <v>34</v>
      </c>
      <c r="C41" s="103" t="s">
        <v>4</v>
      </c>
      <c r="D41" s="57" t="s">
        <v>23</v>
      </c>
      <c r="E41" s="107" t="s">
        <v>15</v>
      </c>
      <c r="F41" s="107" t="s">
        <v>5</v>
      </c>
      <c r="G41" s="108" t="s">
        <v>6</v>
      </c>
      <c r="H41" s="107" t="s">
        <v>17</v>
      </c>
      <c r="I41" s="107" t="s">
        <v>11</v>
      </c>
      <c r="J41" s="109" t="s">
        <v>12</v>
      </c>
      <c r="K41" s="26" t="s">
        <v>21</v>
      </c>
      <c r="L41" s="104" t="s">
        <v>49</v>
      </c>
      <c r="M41" s="104" t="s">
        <v>9</v>
      </c>
      <c r="N41" s="105" t="s">
        <v>10</v>
      </c>
      <c r="O41" s="105" t="s">
        <v>36</v>
      </c>
      <c r="P41" s="104" t="s">
        <v>37</v>
      </c>
      <c r="Q41" s="106" t="s">
        <v>38</v>
      </c>
      <c r="R41" s="234"/>
    </row>
    <row r="42" spans="2:18" x14ac:dyDescent="0.25">
      <c r="B42" s="97" t="s">
        <v>1</v>
      </c>
      <c r="C42" s="50">
        <v>96000</v>
      </c>
      <c r="D42" s="195">
        <f>(K42*I6)</f>
        <v>849.26049999999998</v>
      </c>
      <c r="E42" s="55">
        <f>F42*24</f>
        <v>2712.9485004895432</v>
      </c>
      <c r="F42" s="51">
        <f>C42/D42</f>
        <v>113.03952085373098</v>
      </c>
      <c r="G42" s="62">
        <f>F42/60</f>
        <v>1.8839920142288495</v>
      </c>
      <c r="H42" s="56">
        <f>I42*24</f>
        <v>2712948.5004895437</v>
      </c>
      <c r="I42" s="53">
        <f>F42*1000</f>
        <v>113039.52085373098</v>
      </c>
      <c r="J42" s="54">
        <f>I42/60</f>
        <v>1883.9920142288497</v>
      </c>
      <c r="K42" s="27">
        <v>999.13</v>
      </c>
      <c r="L42" s="50">
        <f>M42*24</f>
        <v>2306.0062254161121</v>
      </c>
      <c r="M42" s="51">
        <f>C42/K42</f>
        <v>96.083592725671338</v>
      </c>
      <c r="N42" s="62">
        <f>M42/60</f>
        <v>1.6013932120945222</v>
      </c>
      <c r="O42" s="69">
        <f>P42*24</f>
        <v>2306006.2254161118</v>
      </c>
      <c r="P42" s="53">
        <f>M42*1000</f>
        <v>96083.592725671333</v>
      </c>
      <c r="Q42" s="54">
        <f>P42/60</f>
        <v>1601.3932120945221</v>
      </c>
      <c r="R42" s="234"/>
    </row>
    <row r="43" spans="2:18" x14ac:dyDescent="0.25">
      <c r="B43" s="98" t="s">
        <v>19</v>
      </c>
      <c r="C43" s="14">
        <v>48000</v>
      </c>
      <c r="D43" s="196">
        <f>(K43*I6)</f>
        <v>849.26049999999998</v>
      </c>
      <c r="E43" s="45">
        <f>F43*24</f>
        <v>1356.4742502447716</v>
      </c>
      <c r="F43" s="11">
        <f>C43/D43</f>
        <v>56.519760426865489</v>
      </c>
      <c r="G43" s="10">
        <f>F43/60</f>
        <v>0.94199600711442477</v>
      </c>
      <c r="H43" s="16">
        <f>I43*24</f>
        <v>1356474.2502447718</v>
      </c>
      <c r="I43" s="28">
        <f>F43*1000</f>
        <v>56519.76042686549</v>
      </c>
      <c r="J43" s="47">
        <f>I43/60</f>
        <v>941.99600711442486</v>
      </c>
      <c r="K43" s="27">
        <v>999.13</v>
      </c>
      <c r="L43" s="50">
        <f t="shared" ref="L43:L45" si="4">M43*24</f>
        <v>1153.0031127080561</v>
      </c>
      <c r="M43" s="11">
        <f>C43/K43</f>
        <v>48.041796362835669</v>
      </c>
      <c r="N43" s="10">
        <f>M43/60</f>
        <v>0.80069660604726112</v>
      </c>
      <c r="O43" s="56">
        <f>P43*24</f>
        <v>1153003.1127080559</v>
      </c>
      <c r="P43" s="28">
        <f>M43*1000</f>
        <v>48041.796362835667</v>
      </c>
      <c r="Q43" s="47">
        <f>P43/60</f>
        <v>800.69660604726107</v>
      </c>
      <c r="R43" s="234"/>
    </row>
    <row r="44" spans="2:18" x14ac:dyDescent="0.25">
      <c r="B44" s="98" t="s">
        <v>20</v>
      </c>
      <c r="C44" s="14">
        <v>4800</v>
      </c>
      <c r="D44" s="196">
        <f>(K44*I6)</f>
        <v>849.26049999999998</v>
      </c>
      <c r="E44" s="30">
        <f>F44*24</f>
        <v>135.64742502447717</v>
      </c>
      <c r="F44" s="9">
        <f>C44/D44</f>
        <v>5.6519760426865489</v>
      </c>
      <c r="G44" s="10">
        <f>F44/60</f>
        <v>9.4199600711442483E-2</v>
      </c>
      <c r="H44" s="16">
        <f>I44*24</f>
        <v>135647.42502447718</v>
      </c>
      <c r="I44" s="28">
        <f>F44*1000</f>
        <v>5651.9760426865487</v>
      </c>
      <c r="J44" s="29">
        <f>I44/60</f>
        <v>94.199600711442471</v>
      </c>
      <c r="K44" s="27">
        <v>999.13</v>
      </c>
      <c r="L44" s="84">
        <f t="shared" si="4"/>
        <v>115.30031127080559</v>
      </c>
      <c r="M44" s="9">
        <f>C44/K44</f>
        <v>4.8041796362835667</v>
      </c>
      <c r="N44" s="10">
        <f>M44/60</f>
        <v>8.0069660604726117E-2</v>
      </c>
      <c r="O44" s="56">
        <f>P44*24</f>
        <v>115300.3112708056</v>
      </c>
      <c r="P44" s="28">
        <f>M44*1000</f>
        <v>4804.1796362835667</v>
      </c>
      <c r="Q44" s="29">
        <f>P44/60</f>
        <v>80.06966060472611</v>
      </c>
      <c r="R44" s="234"/>
    </row>
    <row r="45" spans="2:18" ht="15.75" thickBot="1" x14ac:dyDescent="0.3">
      <c r="B45" s="96" t="s">
        <v>53</v>
      </c>
      <c r="C45" s="34">
        <v>1920</v>
      </c>
      <c r="D45" s="197">
        <f>(K45*I6)</f>
        <v>849.26049999999998</v>
      </c>
      <c r="E45" s="49">
        <f>F45*24</f>
        <v>54.258970009790872</v>
      </c>
      <c r="F45" s="20">
        <f>C45/D45</f>
        <v>2.2607904170746198</v>
      </c>
      <c r="G45" s="21">
        <f>F45/60</f>
        <v>3.7679840284577E-2</v>
      </c>
      <c r="H45" s="25">
        <f>I45*24</f>
        <v>54258.970009790872</v>
      </c>
      <c r="I45" s="46">
        <f>F45*1000</f>
        <v>2260.7904170746197</v>
      </c>
      <c r="J45" s="48">
        <f>I45/60</f>
        <v>37.679840284576997</v>
      </c>
      <c r="K45" s="33">
        <v>999.13</v>
      </c>
      <c r="L45" s="101">
        <f t="shared" si="4"/>
        <v>46.120124508322235</v>
      </c>
      <c r="M45" s="35">
        <f>C45/K45</f>
        <v>1.9216718545134266</v>
      </c>
      <c r="N45" s="21">
        <f>M45/60</f>
        <v>3.2027864241890441E-2</v>
      </c>
      <c r="O45" s="72">
        <f>P45*24</f>
        <v>46120.124508322238</v>
      </c>
      <c r="P45" s="46">
        <f>M45*1000</f>
        <v>1921.6718545134265</v>
      </c>
      <c r="Q45" s="22">
        <f>P45/60</f>
        <v>32.027864241890441</v>
      </c>
      <c r="R45" s="235"/>
    </row>
    <row r="46" spans="2:18" x14ac:dyDescent="0.25">
      <c r="B46" s="99"/>
      <c r="C46" s="73"/>
      <c r="D46" s="41"/>
      <c r="E46" s="41"/>
      <c r="F46" s="40"/>
      <c r="G46" s="74"/>
      <c r="H46" s="39"/>
      <c r="I46" s="39"/>
      <c r="J46" s="43"/>
      <c r="K46" s="39"/>
      <c r="L46" s="39"/>
      <c r="M46" s="40"/>
      <c r="N46" s="74"/>
      <c r="O46" s="39"/>
      <c r="P46" s="39"/>
      <c r="Q46" s="43"/>
    </row>
    <row r="47" spans="2:18" ht="15.75" thickBot="1" x14ac:dyDescent="0.3"/>
    <row r="48" spans="2:18" ht="15.75" thickBot="1" x14ac:dyDescent="0.3">
      <c r="B48" s="194" t="s">
        <v>96</v>
      </c>
      <c r="C48" s="194" t="s">
        <v>97</v>
      </c>
      <c r="D48" s="5"/>
      <c r="E48" s="230" t="s">
        <v>98</v>
      </c>
      <c r="F48" s="231"/>
      <c r="G48" s="231"/>
      <c r="H48" s="231"/>
      <c r="I48" s="231"/>
      <c r="J48" s="231"/>
      <c r="K48" s="5"/>
      <c r="L48" s="230" t="s">
        <v>99</v>
      </c>
      <c r="M48" s="231"/>
      <c r="N48" s="231"/>
      <c r="O48" s="231"/>
      <c r="P48" s="231"/>
      <c r="Q48" s="232"/>
      <c r="R48" s="233" t="s">
        <v>25</v>
      </c>
    </row>
    <row r="49" spans="2:18" ht="45.75" customHeight="1" thickBot="1" x14ac:dyDescent="0.3">
      <c r="B49" s="91" t="s">
        <v>33</v>
      </c>
      <c r="C49" s="103" t="s">
        <v>4</v>
      </c>
      <c r="D49" s="57" t="s">
        <v>23</v>
      </c>
      <c r="E49" s="107" t="s">
        <v>15</v>
      </c>
      <c r="F49" s="107" t="s">
        <v>5</v>
      </c>
      <c r="G49" s="108" t="s">
        <v>6</v>
      </c>
      <c r="H49" s="107" t="s">
        <v>17</v>
      </c>
      <c r="I49" s="107" t="s">
        <v>11</v>
      </c>
      <c r="J49" s="109" t="s">
        <v>12</v>
      </c>
      <c r="K49" s="26" t="s">
        <v>21</v>
      </c>
      <c r="L49" s="104" t="s">
        <v>49</v>
      </c>
      <c r="M49" s="104" t="s">
        <v>9</v>
      </c>
      <c r="N49" s="105" t="s">
        <v>10</v>
      </c>
      <c r="O49" s="105" t="s">
        <v>36</v>
      </c>
      <c r="P49" s="104" t="s">
        <v>37</v>
      </c>
      <c r="Q49" s="106" t="s">
        <v>38</v>
      </c>
      <c r="R49" s="234"/>
    </row>
    <row r="50" spans="2:18" x14ac:dyDescent="0.25">
      <c r="B50" s="97" t="s">
        <v>1</v>
      </c>
      <c r="C50" s="50">
        <v>96000</v>
      </c>
      <c r="D50" s="195">
        <f>(K50*I6)</f>
        <v>849.26049999999998</v>
      </c>
      <c r="E50" s="55">
        <f>F50*24</f>
        <v>2712.9485004895432</v>
      </c>
      <c r="F50" s="51">
        <f>C50/D50</f>
        <v>113.03952085373098</v>
      </c>
      <c r="G50" s="52">
        <f>F50/60</f>
        <v>1.8839920142288495</v>
      </c>
      <c r="H50" s="56">
        <f>I50*24</f>
        <v>2712948.5004895437</v>
      </c>
      <c r="I50" s="53">
        <f>F50*1000</f>
        <v>113039.52085373098</v>
      </c>
      <c r="J50" s="54">
        <f>I50/60</f>
        <v>1883.9920142288497</v>
      </c>
      <c r="K50" s="27">
        <v>999.13</v>
      </c>
      <c r="L50" s="50">
        <f>M50*24</f>
        <v>2306.0062254161121</v>
      </c>
      <c r="M50" s="51">
        <f>C50/K50</f>
        <v>96.083592725671338</v>
      </c>
      <c r="N50" s="62">
        <f>M50/60</f>
        <v>1.6013932120945222</v>
      </c>
      <c r="O50" s="69">
        <f>P50*24</f>
        <v>2306006.2254161118</v>
      </c>
      <c r="P50" s="53">
        <f>M50*1000</f>
        <v>96083.592725671333</v>
      </c>
      <c r="Q50" s="54">
        <f>P50/60</f>
        <v>1601.3932120945221</v>
      </c>
      <c r="R50" s="234"/>
    </row>
    <row r="51" spans="2:18" x14ac:dyDescent="0.25">
      <c r="B51" s="98" t="s">
        <v>19</v>
      </c>
      <c r="C51" s="14">
        <v>48000</v>
      </c>
      <c r="D51" s="196">
        <f>(K51*I6)</f>
        <v>849.26049999999998</v>
      </c>
      <c r="E51" s="45">
        <f>F51*24</f>
        <v>1356.4742502447716</v>
      </c>
      <c r="F51" s="51">
        <f t="shared" ref="F51:F53" si="5">C51/D51</f>
        <v>56.519760426865489</v>
      </c>
      <c r="G51" s="15">
        <f>F51/60</f>
        <v>0.94199600711442477</v>
      </c>
      <c r="H51" s="16">
        <f>I51*24</f>
        <v>1356474.2502447718</v>
      </c>
      <c r="I51" s="28">
        <f>F51*1000</f>
        <v>56519.76042686549</v>
      </c>
      <c r="J51" s="47">
        <f>I51/60</f>
        <v>941.99600711442486</v>
      </c>
      <c r="K51" s="27">
        <v>999.13</v>
      </c>
      <c r="L51" s="50">
        <f t="shared" ref="L51:L53" si="6">M51*24</f>
        <v>1153.0031127080561</v>
      </c>
      <c r="M51" s="11">
        <f>C51/K51</f>
        <v>48.041796362835669</v>
      </c>
      <c r="N51" s="10">
        <f>M51/60</f>
        <v>0.80069660604726112</v>
      </c>
      <c r="O51" s="56">
        <f>P51*24</f>
        <v>1153003.1127080559</v>
      </c>
      <c r="P51" s="28">
        <f>M51*1000</f>
        <v>48041.796362835667</v>
      </c>
      <c r="Q51" s="47">
        <f>P51/60</f>
        <v>800.69660604726107</v>
      </c>
      <c r="R51" s="234"/>
    </row>
    <row r="52" spans="2:18" x14ac:dyDescent="0.25">
      <c r="B52" s="98" t="s">
        <v>20</v>
      </c>
      <c r="C52" s="14">
        <v>4800</v>
      </c>
      <c r="D52" s="196">
        <f>(K52*I6)</f>
        <v>849.26049999999998</v>
      </c>
      <c r="E52" s="45">
        <f>F52*24</f>
        <v>135.64742502447717</v>
      </c>
      <c r="F52" s="61">
        <f t="shared" si="5"/>
        <v>5.6519760426865489</v>
      </c>
      <c r="G52" s="10">
        <f>F52/60</f>
        <v>9.4199600711442483E-2</v>
      </c>
      <c r="H52" s="16">
        <f>I52*24</f>
        <v>135647.42502447718</v>
      </c>
      <c r="I52" s="28">
        <f>F52*1000</f>
        <v>5651.9760426865487</v>
      </c>
      <c r="J52" s="47">
        <f>I52/60</f>
        <v>94.199600711442471</v>
      </c>
      <c r="K52" s="27">
        <v>999.13</v>
      </c>
      <c r="L52" s="84">
        <f t="shared" si="6"/>
        <v>115.30031127080559</v>
      </c>
      <c r="M52" s="9">
        <f>C52/K52</f>
        <v>4.8041796362835667</v>
      </c>
      <c r="N52" s="10">
        <f>M52/60</f>
        <v>8.0069660604726117E-2</v>
      </c>
      <c r="O52" s="56">
        <f>P52*24</f>
        <v>115300.3112708056</v>
      </c>
      <c r="P52" s="28">
        <f>M52*1000</f>
        <v>4804.1796362835667</v>
      </c>
      <c r="Q52" s="29">
        <f>P52/60</f>
        <v>80.06966060472611</v>
      </c>
      <c r="R52" s="234"/>
    </row>
    <row r="53" spans="2:18" ht="15.75" thickBot="1" x14ac:dyDescent="0.3">
      <c r="B53" s="96" t="s">
        <v>53</v>
      </c>
      <c r="C53" s="34">
        <v>1920</v>
      </c>
      <c r="D53" s="197">
        <f>(K53*I6)</f>
        <v>849.26049999999998</v>
      </c>
      <c r="E53" s="49">
        <f>F53*24</f>
        <v>54.258970009790872</v>
      </c>
      <c r="F53" s="61">
        <f t="shared" si="5"/>
        <v>2.2607904170746198</v>
      </c>
      <c r="G53" s="21">
        <f>F53/60</f>
        <v>3.7679840284577E-2</v>
      </c>
      <c r="H53" s="25">
        <f>I53*24</f>
        <v>54258.970009790872</v>
      </c>
      <c r="I53" s="46">
        <f>F53*1000</f>
        <v>2260.7904170746197</v>
      </c>
      <c r="J53" s="48">
        <f>I53/60</f>
        <v>37.679840284576997</v>
      </c>
      <c r="K53" s="33">
        <v>999.13</v>
      </c>
      <c r="L53" s="101">
        <f t="shared" si="6"/>
        <v>46.120124508322235</v>
      </c>
      <c r="M53" s="35">
        <f>C53/K53</f>
        <v>1.9216718545134266</v>
      </c>
      <c r="N53" s="21">
        <f>M53/60</f>
        <v>3.2027864241890441E-2</v>
      </c>
      <c r="O53" s="72">
        <f>P53*24</f>
        <v>46120.124508322238</v>
      </c>
      <c r="P53" s="46">
        <f>M53*1000</f>
        <v>1921.6718545134265</v>
      </c>
      <c r="Q53" s="22">
        <f>P53/60</f>
        <v>32.027864241890441</v>
      </c>
      <c r="R53" s="235"/>
    </row>
    <row r="55" spans="2:18" x14ac:dyDescent="0.25">
      <c r="B55" s="111" t="s">
        <v>1</v>
      </c>
      <c r="C55" s="227" t="s">
        <v>92</v>
      </c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9"/>
    </row>
    <row r="56" spans="2:18" x14ac:dyDescent="0.25">
      <c r="B56" s="111" t="s">
        <v>19</v>
      </c>
      <c r="C56" s="227" t="s">
        <v>50</v>
      </c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9"/>
    </row>
    <row r="57" spans="2:18" x14ac:dyDescent="0.25">
      <c r="B57" s="111" t="s">
        <v>20</v>
      </c>
      <c r="C57" s="227" t="s">
        <v>54</v>
      </c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9"/>
    </row>
    <row r="58" spans="2:18" x14ac:dyDescent="0.25">
      <c r="B58" s="111" t="s">
        <v>53</v>
      </c>
      <c r="C58" s="227" t="s">
        <v>93</v>
      </c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9"/>
    </row>
  </sheetData>
  <sheetProtection password="AEF0" sheet="1" objects="1" scenarios="1"/>
  <mergeCells count="24">
    <mergeCell ref="C57:Q57"/>
    <mergeCell ref="C58:Q58"/>
    <mergeCell ref="R48:R53"/>
    <mergeCell ref="E48:J48"/>
    <mergeCell ref="L48:Q48"/>
    <mergeCell ref="C55:Q55"/>
    <mergeCell ref="C56:Q56"/>
    <mergeCell ref="R32:R37"/>
    <mergeCell ref="R40:R45"/>
    <mergeCell ref="E32:J32"/>
    <mergeCell ref="L32:Q32"/>
    <mergeCell ref="E40:J40"/>
    <mergeCell ref="L40:Q40"/>
    <mergeCell ref="R16:R21"/>
    <mergeCell ref="R24:R29"/>
    <mergeCell ref="E16:J16"/>
    <mergeCell ref="L16:Q16"/>
    <mergeCell ref="E24:J24"/>
    <mergeCell ref="L24:Q24"/>
    <mergeCell ref="B1:R1"/>
    <mergeCell ref="E5:H5"/>
    <mergeCell ref="R8:R13"/>
    <mergeCell ref="E8:J8"/>
    <mergeCell ref="L8:Q8"/>
  </mergeCells>
  <pageMargins left="0.7" right="0.7" top="0.75" bottom="0.75" header="0.3" footer="0.3"/>
  <pageSetup paperSize="0" scale="69" fitToHeight="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9</xdr:col>
                    <xdr:colOff>19050</xdr:colOff>
                    <xdr:row>4</xdr:row>
                    <xdr:rowOff>0</xdr:rowOff>
                  </from>
                  <to>
                    <xdr:col>9</xdr:col>
                    <xdr:colOff>790575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9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A4" sqref="A4"/>
    </sheetView>
  </sheetViews>
  <sheetFormatPr defaultRowHeight="15" x14ac:dyDescent="0.25"/>
  <cols>
    <col min="1" max="1" width="4" style="2" customWidth="1"/>
    <col min="2" max="2" width="17" style="93" customWidth="1"/>
    <col min="3" max="3" width="12.28515625" style="2" customWidth="1"/>
    <col min="4" max="4" width="11.7109375" style="2" hidden="1" customWidth="1"/>
    <col min="5" max="5" width="9.42578125" style="2" customWidth="1"/>
    <col min="6" max="6" width="12.85546875" style="2" customWidth="1"/>
    <col min="7" max="8" width="11" style="2" customWidth="1"/>
    <col min="9" max="9" width="10.7109375" style="2" customWidth="1"/>
    <col min="10" max="10" width="11.85546875" style="2" customWidth="1"/>
    <col min="11" max="11" width="11.28515625" style="2" hidden="1" customWidth="1"/>
    <col min="12" max="12" width="12.5703125" style="2" customWidth="1"/>
    <col min="13" max="13" width="11.140625" style="2" customWidth="1"/>
    <col min="14" max="14" width="11.7109375" style="2" bestFit="1" customWidth="1"/>
    <col min="15" max="17" width="11.7109375" style="2" customWidth="1"/>
    <col min="18" max="18" width="9" style="2" customWidth="1"/>
    <col min="19" max="16384" width="9.140625" style="2"/>
  </cols>
  <sheetData>
    <row r="1" spans="1:19" ht="24" thickBot="1" x14ac:dyDescent="0.4">
      <c r="B1" s="218" t="s">
        <v>39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20"/>
    </row>
    <row r="2" spans="1:19" ht="15" customHeight="1" x14ac:dyDescent="0.35">
      <c r="B2" s="99" t="s">
        <v>95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9" ht="15" customHeight="1" x14ac:dyDescent="0.35">
      <c r="B3" s="99" t="s">
        <v>94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9" ht="15" customHeight="1" thickBot="1" x14ac:dyDescent="0.4">
      <c r="B4" s="9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9" ht="18.75" customHeight="1" thickBot="1" x14ac:dyDescent="0.4">
      <c r="B5" s="2"/>
      <c r="C5" s="3"/>
      <c r="E5" s="221" t="s">
        <v>84</v>
      </c>
      <c r="F5" s="222"/>
      <c r="G5" s="222"/>
      <c r="H5" s="223"/>
      <c r="I5" s="147">
        <v>0.85</v>
      </c>
      <c r="J5" s="137"/>
    </row>
    <row r="6" spans="1:19" ht="18.75" customHeight="1" thickBot="1" x14ac:dyDescent="0.4">
      <c r="B6" s="2"/>
      <c r="C6" s="3"/>
      <c r="E6" s="187"/>
      <c r="F6" s="113"/>
      <c r="G6" s="113"/>
      <c r="H6" s="146" t="s">
        <v>59</v>
      </c>
      <c r="I6" s="148">
        <f>IF(DENS_FROM=5,(141.5/(I5+131.5))*VLOOKUP(2,DENSITY,2),
                                        I5/VLOOKUP(DENS_FROM,DENSITY,2)*VLOOKUP(2,DENSITY,2))</f>
        <v>0.85</v>
      </c>
      <c r="J6" s="188" t="s">
        <v>85</v>
      </c>
    </row>
    <row r="7" spans="1:19" ht="15.75" customHeight="1" thickBot="1" x14ac:dyDescent="0.4">
      <c r="B7" s="2"/>
      <c r="C7" s="3"/>
      <c r="E7" s="189"/>
      <c r="F7" s="190"/>
      <c r="G7" s="190"/>
      <c r="H7" s="190"/>
      <c r="I7" s="190"/>
      <c r="J7" s="191"/>
      <c r="L7" s="113"/>
      <c r="M7" s="113"/>
      <c r="N7" s="113"/>
      <c r="O7" s="113"/>
      <c r="P7" s="114"/>
      <c r="Q7" s="114"/>
    </row>
    <row r="8" spans="1:19" ht="16.5" customHeight="1" thickBot="1" x14ac:dyDescent="0.3">
      <c r="B8" s="194" t="s">
        <v>96</v>
      </c>
      <c r="C8" s="194" t="s">
        <v>97</v>
      </c>
      <c r="D8" s="5"/>
      <c r="E8" s="230" t="s">
        <v>98</v>
      </c>
      <c r="F8" s="231"/>
      <c r="G8" s="231"/>
      <c r="H8" s="231"/>
      <c r="I8" s="231"/>
      <c r="J8" s="231"/>
      <c r="K8" s="5"/>
      <c r="L8" s="230" t="s">
        <v>99</v>
      </c>
      <c r="M8" s="231"/>
      <c r="N8" s="231"/>
      <c r="O8" s="231"/>
      <c r="P8" s="231"/>
      <c r="Q8" s="232"/>
      <c r="R8" s="233" t="s">
        <v>25</v>
      </c>
    </row>
    <row r="9" spans="1:19" ht="45.75" customHeight="1" thickBot="1" x14ac:dyDescent="0.3">
      <c r="B9" s="91" t="s">
        <v>51</v>
      </c>
      <c r="C9" s="103" t="s">
        <v>4</v>
      </c>
      <c r="D9" s="57" t="s">
        <v>23</v>
      </c>
      <c r="E9" s="107" t="s">
        <v>15</v>
      </c>
      <c r="F9" s="107" t="s">
        <v>5</v>
      </c>
      <c r="G9" s="108" t="s">
        <v>6</v>
      </c>
      <c r="H9" s="107" t="s">
        <v>17</v>
      </c>
      <c r="I9" s="107" t="s">
        <v>11</v>
      </c>
      <c r="J9" s="109" t="s">
        <v>12</v>
      </c>
      <c r="K9" s="26" t="s">
        <v>21</v>
      </c>
      <c r="L9" s="104" t="s">
        <v>49</v>
      </c>
      <c r="M9" s="104" t="s">
        <v>9</v>
      </c>
      <c r="N9" s="105" t="s">
        <v>10</v>
      </c>
      <c r="O9" s="105" t="s">
        <v>36</v>
      </c>
      <c r="P9" s="104" t="s">
        <v>37</v>
      </c>
      <c r="Q9" s="106" t="s">
        <v>38</v>
      </c>
      <c r="R9" s="234"/>
    </row>
    <row r="10" spans="1:19" x14ac:dyDescent="0.25">
      <c r="B10" s="97" t="s">
        <v>1</v>
      </c>
      <c r="C10" s="66">
        <v>720</v>
      </c>
      <c r="D10" s="60">
        <f>K10*I6</f>
        <v>849.26049999999998</v>
      </c>
      <c r="E10" s="84">
        <f>F10*24</f>
        <v>20.347113753671579</v>
      </c>
      <c r="F10" s="61">
        <f>C10/D10</f>
        <v>0.84779640640298237</v>
      </c>
      <c r="G10" s="68">
        <f>F10/60</f>
        <v>1.4129940106716372E-2</v>
      </c>
      <c r="H10" s="83">
        <f t="shared" ref="H10:H12" si="0">I10*24</f>
        <v>20347.113753671576</v>
      </c>
      <c r="I10" s="81">
        <f t="shared" ref="I10:I12" si="1">F10*1000</f>
        <v>847.79640640298237</v>
      </c>
      <c r="J10" s="65">
        <f>I10/60</f>
        <v>14.129940106716372</v>
      </c>
      <c r="K10" s="27">
        <v>999.13</v>
      </c>
      <c r="L10" s="100">
        <f>M10*24</f>
        <v>17.29504669062084</v>
      </c>
      <c r="M10" s="80">
        <f>C10/K10</f>
        <v>0.72062694544253503</v>
      </c>
      <c r="N10" s="68">
        <f>M10/60</f>
        <v>1.2010449090708917E-2</v>
      </c>
      <c r="O10" s="83">
        <f t="shared" ref="O10:O12" si="2">P10*24</f>
        <v>17295.046690620838</v>
      </c>
      <c r="P10" s="81">
        <f t="shared" ref="P10:P12" si="3">M10*1000</f>
        <v>720.62694544253497</v>
      </c>
      <c r="Q10" s="65">
        <f>P10/60</f>
        <v>12.010449090708915</v>
      </c>
      <c r="R10" s="234"/>
    </row>
    <row r="11" spans="1:19" x14ac:dyDescent="0.25">
      <c r="B11" s="98" t="s">
        <v>19</v>
      </c>
      <c r="C11" s="8">
        <v>360</v>
      </c>
      <c r="D11" s="60">
        <f>K11*I6</f>
        <v>849.26049999999998</v>
      </c>
      <c r="E11" s="84">
        <f t="shared" ref="E11:E13" si="4">F11*24</f>
        <v>10.173556876835789</v>
      </c>
      <c r="F11" s="61">
        <f>C11/D11</f>
        <v>0.42389820320149119</v>
      </c>
      <c r="G11" s="10">
        <f>F11/60</f>
        <v>7.0649700533581862E-3</v>
      </c>
      <c r="H11" s="28">
        <f t="shared" si="0"/>
        <v>10173.556876835788</v>
      </c>
      <c r="I11" s="11">
        <f t="shared" si="1"/>
        <v>423.89820320149119</v>
      </c>
      <c r="J11" s="65">
        <f t="shared" ref="J11:J13" si="5">I11/60</f>
        <v>7.0649700533581861</v>
      </c>
      <c r="K11" s="27">
        <v>999.13</v>
      </c>
      <c r="L11" s="100">
        <f t="shared" ref="L11:L13" si="6">M11*24</f>
        <v>8.6475233453104199</v>
      </c>
      <c r="M11" s="9">
        <f>C11/K11</f>
        <v>0.36031347272126751</v>
      </c>
      <c r="N11" s="10">
        <f>M11/60</f>
        <v>6.0052245453544586E-3</v>
      </c>
      <c r="O11" s="28">
        <f t="shared" si="2"/>
        <v>8647.5233453104192</v>
      </c>
      <c r="P11" s="11">
        <f t="shared" si="3"/>
        <v>360.31347272126749</v>
      </c>
      <c r="Q11" s="65">
        <f t="shared" ref="Q11:Q13" si="7">P11/60</f>
        <v>6.0052245453544577</v>
      </c>
      <c r="R11" s="234"/>
    </row>
    <row r="12" spans="1:19" x14ac:dyDescent="0.25">
      <c r="B12" s="98" t="s">
        <v>20</v>
      </c>
      <c r="C12" s="76">
        <v>18</v>
      </c>
      <c r="D12" s="60">
        <f>K12*I6</f>
        <v>849.26049999999998</v>
      </c>
      <c r="E12" s="169">
        <f t="shared" si="4"/>
        <v>0.50867784384178938</v>
      </c>
      <c r="F12" s="178">
        <f>C12/D12</f>
        <v>2.1194910160074559E-2</v>
      </c>
      <c r="G12" s="181">
        <f>F12/60</f>
        <v>3.5324850266790932E-4</v>
      </c>
      <c r="H12" s="28">
        <f t="shared" si="0"/>
        <v>508.67784384178947</v>
      </c>
      <c r="I12" s="11">
        <f t="shared" si="1"/>
        <v>21.19491016007456</v>
      </c>
      <c r="J12" s="185">
        <f t="shared" si="5"/>
        <v>0.35324850266790936</v>
      </c>
      <c r="K12" s="27">
        <v>999.13</v>
      </c>
      <c r="L12" s="169">
        <f t="shared" si="6"/>
        <v>0.43237616726552097</v>
      </c>
      <c r="M12" s="61">
        <f>C12/K12</f>
        <v>1.8015673636063375E-2</v>
      </c>
      <c r="N12" s="10">
        <f>M12/60</f>
        <v>3.0026122726772294E-4</v>
      </c>
      <c r="O12" s="28">
        <f t="shared" si="2"/>
        <v>432.37616726552102</v>
      </c>
      <c r="P12" s="11">
        <f t="shared" si="3"/>
        <v>18.015673636063376</v>
      </c>
      <c r="Q12" s="65">
        <f t="shared" si="7"/>
        <v>0.30026122726772292</v>
      </c>
      <c r="R12" s="234"/>
    </row>
    <row r="13" spans="1:19" ht="15.75" thickBot="1" x14ac:dyDescent="0.3">
      <c r="B13" s="96" t="s">
        <v>53</v>
      </c>
      <c r="C13" s="78">
        <v>3.6</v>
      </c>
      <c r="D13" s="89">
        <f>K13*I6</f>
        <v>849.26049999999998</v>
      </c>
      <c r="E13" s="170">
        <f t="shared" si="4"/>
        <v>0.10173556876835789</v>
      </c>
      <c r="F13" s="159">
        <f>C13/D13</f>
        <v>4.2389820320149121E-3</v>
      </c>
      <c r="G13" s="182">
        <f>F13/60</f>
        <v>7.0649700533581861E-5</v>
      </c>
      <c r="H13" s="72">
        <f>I13*24</f>
        <v>101.73556876835788</v>
      </c>
      <c r="I13" s="90">
        <f>F13*1000</f>
        <v>4.2389820320149116</v>
      </c>
      <c r="J13" s="173">
        <f t="shared" si="5"/>
        <v>7.0649700533581855E-2</v>
      </c>
      <c r="K13" s="33">
        <v>999.13</v>
      </c>
      <c r="L13" s="176">
        <f t="shared" si="6"/>
        <v>8.6475233453104206E-2</v>
      </c>
      <c r="M13" s="35">
        <f>C13/K13</f>
        <v>3.6031347272126751E-3</v>
      </c>
      <c r="N13" s="21">
        <f>M13/60</f>
        <v>6.0052245453544582E-5</v>
      </c>
      <c r="O13" s="72">
        <f>P13*24</f>
        <v>86.47523345310421</v>
      </c>
      <c r="P13" s="82">
        <f>M13*1000</f>
        <v>3.6031347272126752</v>
      </c>
      <c r="Q13" s="88">
        <f t="shared" si="7"/>
        <v>6.0052245453544588E-2</v>
      </c>
      <c r="R13" s="235"/>
    </row>
    <row r="14" spans="1:19" x14ac:dyDescent="0.25">
      <c r="A14" s="38"/>
      <c r="B14" s="99"/>
      <c r="C14" s="39"/>
      <c r="D14" s="41"/>
      <c r="E14" s="42"/>
      <c r="F14" s="43"/>
      <c r="G14" s="40"/>
      <c r="H14" s="39"/>
      <c r="I14" s="39"/>
      <c r="J14" s="39"/>
      <c r="K14" s="38"/>
      <c r="L14" s="39"/>
      <c r="M14" s="40"/>
      <c r="N14" s="40"/>
      <c r="O14" s="40"/>
      <c r="P14" s="39"/>
      <c r="Q14" s="39"/>
      <c r="R14" s="38"/>
      <c r="S14" s="38"/>
    </row>
    <row r="15" spans="1:19" ht="15.75" thickBot="1" x14ac:dyDescent="0.3"/>
    <row r="16" spans="1:19" ht="15.75" thickBot="1" x14ac:dyDescent="0.3">
      <c r="B16" s="194" t="s">
        <v>96</v>
      </c>
      <c r="C16" s="194" t="s">
        <v>97</v>
      </c>
      <c r="D16" s="5"/>
      <c r="E16" s="230" t="s">
        <v>98</v>
      </c>
      <c r="F16" s="231"/>
      <c r="G16" s="231"/>
      <c r="H16" s="231"/>
      <c r="I16" s="231"/>
      <c r="J16" s="231"/>
      <c r="K16" s="5"/>
      <c r="L16" s="230" t="s">
        <v>99</v>
      </c>
      <c r="M16" s="231"/>
      <c r="N16" s="231"/>
      <c r="O16" s="231"/>
      <c r="P16" s="231"/>
      <c r="Q16" s="232"/>
      <c r="R16" s="233" t="s">
        <v>25</v>
      </c>
    </row>
    <row r="17" spans="2:18" ht="60.75" customHeight="1" thickBot="1" x14ac:dyDescent="0.3">
      <c r="B17" s="91" t="s">
        <v>40</v>
      </c>
      <c r="C17" s="103" t="s">
        <v>4</v>
      </c>
      <c r="D17" s="57" t="s">
        <v>23</v>
      </c>
      <c r="E17" s="107" t="s">
        <v>15</v>
      </c>
      <c r="F17" s="107" t="s">
        <v>5</v>
      </c>
      <c r="G17" s="108" t="s">
        <v>6</v>
      </c>
      <c r="H17" s="107" t="s">
        <v>17</v>
      </c>
      <c r="I17" s="107" t="s">
        <v>11</v>
      </c>
      <c r="J17" s="109" t="s">
        <v>12</v>
      </c>
      <c r="K17" s="26" t="s">
        <v>21</v>
      </c>
      <c r="L17" s="104" t="s">
        <v>49</v>
      </c>
      <c r="M17" s="104" t="s">
        <v>9</v>
      </c>
      <c r="N17" s="105" t="s">
        <v>10</v>
      </c>
      <c r="O17" s="105" t="s">
        <v>36</v>
      </c>
      <c r="P17" s="104" t="s">
        <v>37</v>
      </c>
      <c r="Q17" s="106" t="s">
        <v>38</v>
      </c>
      <c r="R17" s="234"/>
    </row>
    <row r="18" spans="2:18" x14ac:dyDescent="0.25">
      <c r="B18" s="97" t="s">
        <v>1</v>
      </c>
      <c r="C18" s="50">
        <v>2400</v>
      </c>
      <c r="D18" s="60">
        <f>K18*I6</f>
        <v>849.26049999999998</v>
      </c>
      <c r="E18" s="84">
        <f>F18*24</f>
        <v>67.823712512238586</v>
      </c>
      <c r="F18" s="61">
        <f>C18/D18</f>
        <v>2.8259880213432744</v>
      </c>
      <c r="G18" s="68">
        <f>F18/60</f>
        <v>4.7099800355721241E-2</v>
      </c>
      <c r="H18" s="83">
        <f t="shared" ref="H18:H20" si="8">I18*24</f>
        <v>67823.712512238591</v>
      </c>
      <c r="I18" s="81">
        <f t="shared" ref="I18:I20" si="9">F18*1000</f>
        <v>2825.9880213432743</v>
      </c>
      <c r="J18" s="65">
        <f>I18/60</f>
        <v>47.099800355721236</v>
      </c>
      <c r="K18" s="27">
        <v>999.13</v>
      </c>
      <c r="L18" s="84">
        <f>M18*24</f>
        <v>57.650155635402797</v>
      </c>
      <c r="M18" s="80">
        <f>C18/K18</f>
        <v>2.4020898181417834</v>
      </c>
      <c r="N18" s="68">
        <f>M18/60</f>
        <v>4.0034830302363059E-2</v>
      </c>
      <c r="O18" s="83">
        <f t="shared" ref="O18:O20" si="10">P18*24</f>
        <v>57650.1556354028</v>
      </c>
      <c r="P18" s="81">
        <f t="shared" ref="P18:P20" si="11">M18*1000</f>
        <v>2402.0898181417833</v>
      </c>
      <c r="Q18" s="65">
        <f>P18/60</f>
        <v>40.034830302363055</v>
      </c>
      <c r="R18" s="234"/>
    </row>
    <row r="19" spans="2:18" x14ac:dyDescent="0.25">
      <c r="B19" s="98" t="s">
        <v>19</v>
      </c>
      <c r="C19" s="14">
        <v>1200</v>
      </c>
      <c r="D19" s="60">
        <f>K19*I6</f>
        <v>849.26049999999998</v>
      </c>
      <c r="E19" s="84">
        <f t="shared" ref="E19:E21" si="12">F19*24</f>
        <v>33.911856256119293</v>
      </c>
      <c r="F19" s="61">
        <f>C19/D19</f>
        <v>1.4129940106716372</v>
      </c>
      <c r="G19" s="10">
        <f>F19/60</f>
        <v>2.3549900177860621E-2</v>
      </c>
      <c r="H19" s="28">
        <f t="shared" si="8"/>
        <v>33911.856256119296</v>
      </c>
      <c r="I19" s="11">
        <f t="shared" si="9"/>
        <v>1412.9940106716372</v>
      </c>
      <c r="J19" s="65">
        <f t="shared" ref="J19:J21" si="13">I19/60</f>
        <v>23.549900177860618</v>
      </c>
      <c r="K19" s="27">
        <v>999.13</v>
      </c>
      <c r="L19" s="84">
        <f t="shared" ref="L19:L21" si="14">M19*24</f>
        <v>28.825077817701398</v>
      </c>
      <c r="M19" s="9">
        <f>C19/K19</f>
        <v>1.2010449090708917</v>
      </c>
      <c r="N19" s="10">
        <f>M19/60</f>
        <v>2.0017415151181529E-2</v>
      </c>
      <c r="O19" s="28">
        <f t="shared" si="10"/>
        <v>28825.0778177014</v>
      </c>
      <c r="P19" s="11">
        <f t="shared" si="11"/>
        <v>1201.0449090708917</v>
      </c>
      <c r="Q19" s="65">
        <f t="shared" ref="Q19:Q21" si="15">P19/60</f>
        <v>20.017415151181527</v>
      </c>
      <c r="R19" s="234"/>
    </row>
    <row r="20" spans="2:18" x14ac:dyDescent="0.25">
      <c r="B20" s="98" t="s">
        <v>20</v>
      </c>
      <c r="C20" s="14">
        <v>60</v>
      </c>
      <c r="D20" s="60">
        <f>K20*I6</f>
        <v>849.26049999999998</v>
      </c>
      <c r="E20" s="100">
        <f t="shared" si="12"/>
        <v>1.6955928128059647</v>
      </c>
      <c r="F20" s="178">
        <f>C20/D20</f>
        <v>7.0649700533581869E-2</v>
      </c>
      <c r="G20" s="181">
        <f>F20/60</f>
        <v>1.1774950088930313E-3</v>
      </c>
      <c r="H20" s="28">
        <f t="shared" si="8"/>
        <v>1695.5928128059647</v>
      </c>
      <c r="I20" s="11">
        <f t="shared" si="9"/>
        <v>70.649700533581864</v>
      </c>
      <c r="J20" s="65">
        <f t="shared" si="13"/>
        <v>1.1774950088930312</v>
      </c>
      <c r="K20" s="27">
        <v>999.13</v>
      </c>
      <c r="L20" s="100">
        <f t="shared" si="14"/>
        <v>1.4412538908850698</v>
      </c>
      <c r="M20" s="61">
        <f>C20/K20</f>
        <v>6.0052245453544581E-2</v>
      </c>
      <c r="N20" s="10">
        <f>M20/60</f>
        <v>1.0008707575590763E-3</v>
      </c>
      <c r="O20" s="28">
        <f t="shared" si="10"/>
        <v>1441.2538908850699</v>
      </c>
      <c r="P20" s="11">
        <f t="shared" si="11"/>
        <v>60.052245453544579</v>
      </c>
      <c r="Q20" s="65">
        <f t="shared" si="15"/>
        <v>1.0008707575590763</v>
      </c>
      <c r="R20" s="234"/>
    </row>
    <row r="21" spans="2:18" ht="15.75" thickBot="1" x14ac:dyDescent="0.3">
      <c r="B21" s="96" t="s">
        <v>53</v>
      </c>
      <c r="C21" s="34">
        <v>12</v>
      </c>
      <c r="D21" s="89">
        <f>K21*I6</f>
        <v>849.26049999999998</v>
      </c>
      <c r="E21" s="170">
        <f t="shared" si="12"/>
        <v>0.33911856256119294</v>
      </c>
      <c r="F21" s="156">
        <f>C21/D21</f>
        <v>1.4129940106716372E-2</v>
      </c>
      <c r="G21" s="182">
        <f>F21/60</f>
        <v>2.354990017786062E-4</v>
      </c>
      <c r="H21" s="72">
        <f>I21*24</f>
        <v>339.1185625611929</v>
      </c>
      <c r="I21" s="82">
        <f>F21*1000</f>
        <v>14.129940106716372</v>
      </c>
      <c r="J21" s="173">
        <f t="shared" si="13"/>
        <v>0.23549900177860619</v>
      </c>
      <c r="K21" s="33">
        <v>999.13</v>
      </c>
      <c r="L21" s="170">
        <f t="shared" si="14"/>
        <v>0.288250778177014</v>
      </c>
      <c r="M21" s="35">
        <f>C21/K21</f>
        <v>1.2010449090708917E-2</v>
      </c>
      <c r="N21" s="21">
        <f>M21/60</f>
        <v>2.0017415151181529E-4</v>
      </c>
      <c r="O21" s="72">
        <f>P21*24</f>
        <v>288.25077817701401</v>
      </c>
      <c r="P21" s="82">
        <f>M21*1000</f>
        <v>12.010449090708917</v>
      </c>
      <c r="Q21" s="88">
        <f t="shared" si="15"/>
        <v>0.20017415151181528</v>
      </c>
      <c r="R21" s="235"/>
    </row>
    <row r="23" spans="2:18" ht="15.75" thickBot="1" x14ac:dyDescent="0.3"/>
    <row r="24" spans="2:18" ht="15.75" thickBot="1" x14ac:dyDescent="0.3">
      <c r="B24" s="194" t="s">
        <v>96</v>
      </c>
      <c r="C24" s="194" t="s">
        <v>97</v>
      </c>
      <c r="D24" s="5"/>
      <c r="E24" s="230" t="s">
        <v>98</v>
      </c>
      <c r="F24" s="231"/>
      <c r="G24" s="231"/>
      <c r="H24" s="231"/>
      <c r="I24" s="231"/>
      <c r="J24" s="231"/>
      <c r="K24" s="5"/>
      <c r="L24" s="230" t="s">
        <v>99</v>
      </c>
      <c r="M24" s="231"/>
      <c r="N24" s="231"/>
      <c r="O24" s="231"/>
      <c r="P24" s="231"/>
      <c r="Q24" s="232"/>
      <c r="R24" s="233" t="s">
        <v>25</v>
      </c>
    </row>
    <row r="25" spans="2:18" ht="60.75" customHeight="1" thickBot="1" x14ac:dyDescent="0.3">
      <c r="B25" s="91" t="s">
        <v>41</v>
      </c>
      <c r="C25" s="103" t="s">
        <v>4</v>
      </c>
      <c r="D25" s="57" t="s">
        <v>23</v>
      </c>
      <c r="E25" s="107" t="s">
        <v>15</v>
      </c>
      <c r="F25" s="107" t="s">
        <v>5</v>
      </c>
      <c r="G25" s="108" t="s">
        <v>6</v>
      </c>
      <c r="H25" s="107" t="s">
        <v>17</v>
      </c>
      <c r="I25" s="107" t="s">
        <v>11</v>
      </c>
      <c r="J25" s="109" t="s">
        <v>12</v>
      </c>
      <c r="K25" s="26" t="s">
        <v>21</v>
      </c>
      <c r="L25" s="104" t="s">
        <v>49</v>
      </c>
      <c r="M25" s="104" t="s">
        <v>9</v>
      </c>
      <c r="N25" s="105" t="s">
        <v>10</v>
      </c>
      <c r="O25" s="105" t="s">
        <v>36</v>
      </c>
      <c r="P25" s="104" t="s">
        <v>37</v>
      </c>
      <c r="Q25" s="106" t="s">
        <v>38</v>
      </c>
      <c r="R25" s="234"/>
    </row>
    <row r="26" spans="2:18" x14ac:dyDescent="0.25">
      <c r="B26" s="97" t="s">
        <v>1</v>
      </c>
      <c r="C26" s="50">
        <v>7200</v>
      </c>
      <c r="D26" s="60">
        <f>K26*I6</f>
        <v>849.26049999999998</v>
      </c>
      <c r="E26" s="50">
        <f>F26*24</f>
        <v>203.47113753671576</v>
      </c>
      <c r="F26" s="61">
        <f>C26/D26</f>
        <v>8.4779640640298233</v>
      </c>
      <c r="G26" s="68">
        <f>F26/60</f>
        <v>0.14129940106716371</v>
      </c>
      <c r="H26" s="83">
        <f t="shared" ref="H26:H28" si="16">I26*24</f>
        <v>203471.13753671577</v>
      </c>
      <c r="I26" s="81">
        <f t="shared" ref="I26:I28" si="17">F26*1000</f>
        <v>8477.9640640298239</v>
      </c>
      <c r="J26" s="65">
        <f>I26/60</f>
        <v>141.29940106716373</v>
      </c>
      <c r="K26" s="27">
        <v>999.13</v>
      </c>
      <c r="L26" s="50">
        <f>M26*24</f>
        <v>172.95046690620842</v>
      </c>
      <c r="M26" s="80">
        <f>C26/K26</f>
        <v>7.2062694544253505</v>
      </c>
      <c r="N26" s="68">
        <f>M26/60</f>
        <v>0.12010449090708918</v>
      </c>
      <c r="O26" s="83">
        <f t="shared" ref="O26:O28" si="18">P26*24</f>
        <v>172950.46690620843</v>
      </c>
      <c r="P26" s="81">
        <f t="shared" ref="P26:P28" si="19">M26*1000</f>
        <v>7206.2694544253509</v>
      </c>
      <c r="Q26" s="65">
        <f>P26/60</f>
        <v>120.10449090708919</v>
      </c>
      <c r="R26" s="234"/>
    </row>
    <row r="27" spans="2:18" x14ac:dyDescent="0.25">
      <c r="B27" s="98" t="s">
        <v>19</v>
      </c>
      <c r="C27" s="14">
        <v>3600</v>
      </c>
      <c r="D27" s="60">
        <f>K27*I6</f>
        <v>849.26049999999998</v>
      </c>
      <c r="E27" s="50">
        <f t="shared" ref="E27:E29" si="20">F27*24</f>
        <v>101.73556876835788</v>
      </c>
      <c r="F27" s="61">
        <f>C27/D27</f>
        <v>4.2389820320149116</v>
      </c>
      <c r="G27" s="10">
        <f>F27/60</f>
        <v>7.0649700533581855E-2</v>
      </c>
      <c r="H27" s="28">
        <f t="shared" si="16"/>
        <v>101735.56876835789</v>
      </c>
      <c r="I27" s="11">
        <f t="shared" si="17"/>
        <v>4238.982032014912</v>
      </c>
      <c r="J27" s="65">
        <f t="shared" ref="J27:J29" si="21">I27/60</f>
        <v>70.649700533581864</v>
      </c>
      <c r="K27" s="27">
        <v>999.13</v>
      </c>
      <c r="L27" s="84">
        <f t="shared" ref="L27:L29" si="22">M27*24</f>
        <v>86.47523345310421</v>
      </c>
      <c r="M27" s="9">
        <f>C27/K27</f>
        <v>3.6031347272126752</v>
      </c>
      <c r="N27" s="10">
        <f>M27/60</f>
        <v>6.0052245453544588E-2</v>
      </c>
      <c r="O27" s="28">
        <f t="shared" si="18"/>
        <v>86475.233453104214</v>
      </c>
      <c r="P27" s="11">
        <f t="shared" si="19"/>
        <v>3603.1347272126754</v>
      </c>
      <c r="Q27" s="65">
        <f t="shared" ref="Q27:Q29" si="23">P27/60</f>
        <v>60.052245453544593</v>
      </c>
      <c r="R27" s="234"/>
    </row>
    <row r="28" spans="2:18" x14ac:dyDescent="0.25">
      <c r="B28" s="98" t="s">
        <v>20</v>
      </c>
      <c r="C28" s="14">
        <v>180</v>
      </c>
      <c r="D28" s="60">
        <f>K28*I6</f>
        <v>849.26049999999998</v>
      </c>
      <c r="E28" s="100">
        <f t="shared" si="20"/>
        <v>5.0867784384178947</v>
      </c>
      <c r="F28" s="61">
        <f>C28/D28</f>
        <v>0.21194910160074559</v>
      </c>
      <c r="G28" s="181">
        <f>F28/60</f>
        <v>3.5324850266790931E-3</v>
      </c>
      <c r="H28" s="28">
        <f t="shared" si="16"/>
        <v>5086.778438417894</v>
      </c>
      <c r="I28" s="11">
        <f t="shared" si="17"/>
        <v>211.94910160074559</v>
      </c>
      <c r="J28" s="65">
        <f t="shared" si="21"/>
        <v>3.532485026679093</v>
      </c>
      <c r="K28" s="27">
        <v>999.13</v>
      </c>
      <c r="L28" s="100">
        <f t="shared" si="22"/>
        <v>4.3237616726552099</v>
      </c>
      <c r="M28" s="61">
        <f>C28/K28</f>
        <v>0.18015673636063376</v>
      </c>
      <c r="N28" s="10">
        <f>M28/60</f>
        <v>3.0026122726772293E-3</v>
      </c>
      <c r="O28" s="28">
        <f t="shared" si="18"/>
        <v>4323.7616726552096</v>
      </c>
      <c r="P28" s="11">
        <f t="shared" si="19"/>
        <v>180.15673636063374</v>
      </c>
      <c r="Q28" s="65">
        <f t="shared" si="23"/>
        <v>3.0026122726772289</v>
      </c>
      <c r="R28" s="234"/>
    </row>
    <row r="29" spans="2:18" ht="15.75" thickBot="1" x14ac:dyDescent="0.3">
      <c r="B29" s="96" t="s">
        <v>53</v>
      </c>
      <c r="C29" s="34">
        <v>36</v>
      </c>
      <c r="D29" s="89">
        <f>K29*I6</f>
        <v>849.26049999999998</v>
      </c>
      <c r="E29" s="102">
        <f t="shared" si="20"/>
        <v>1.0173556876835788</v>
      </c>
      <c r="F29" s="90">
        <f>C29/D29</f>
        <v>4.2389820320149117E-2</v>
      </c>
      <c r="G29" s="182">
        <f>F29/60</f>
        <v>7.0649700533581864E-4</v>
      </c>
      <c r="H29" s="72">
        <f>I29*24</f>
        <v>1017.3556876835789</v>
      </c>
      <c r="I29" s="82">
        <f>F29*1000</f>
        <v>42.38982032014912</v>
      </c>
      <c r="J29" s="173">
        <f t="shared" si="21"/>
        <v>0.70649700533581872</v>
      </c>
      <c r="K29" s="33">
        <v>999.13</v>
      </c>
      <c r="L29" s="170">
        <f t="shared" si="22"/>
        <v>0.86475233453104194</v>
      </c>
      <c r="M29" s="35">
        <f>C29/K29</f>
        <v>3.603134727212675E-2</v>
      </c>
      <c r="N29" s="21">
        <f>M29/60</f>
        <v>6.0052245453544588E-4</v>
      </c>
      <c r="O29" s="72">
        <f>P29*24</f>
        <v>864.75233453104204</v>
      </c>
      <c r="P29" s="82">
        <f>M29*1000</f>
        <v>36.031347272126752</v>
      </c>
      <c r="Q29" s="88">
        <f t="shared" si="23"/>
        <v>0.60052245453544584</v>
      </c>
      <c r="R29" s="235"/>
    </row>
    <row r="31" spans="2:18" ht="15.75" thickBot="1" x14ac:dyDescent="0.3"/>
    <row r="32" spans="2:18" ht="15.75" thickBot="1" x14ac:dyDescent="0.3">
      <c r="B32" s="194" t="s">
        <v>96</v>
      </c>
      <c r="C32" s="194" t="s">
        <v>97</v>
      </c>
      <c r="D32" s="5"/>
      <c r="E32" s="230" t="s">
        <v>98</v>
      </c>
      <c r="F32" s="231"/>
      <c r="G32" s="231"/>
      <c r="H32" s="231"/>
      <c r="I32" s="231"/>
      <c r="J32" s="231"/>
      <c r="K32" s="5"/>
      <c r="L32" s="230" t="s">
        <v>99</v>
      </c>
      <c r="M32" s="231"/>
      <c r="N32" s="231"/>
      <c r="O32" s="231"/>
      <c r="P32" s="231"/>
      <c r="Q32" s="232"/>
      <c r="R32" s="233" t="s">
        <v>25</v>
      </c>
    </row>
    <row r="33" spans="2:18" ht="60.75" customHeight="1" thickBot="1" x14ac:dyDescent="0.3">
      <c r="B33" s="91" t="s">
        <v>42</v>
      </c>
      <c r="C33" s="103" t="s">
        <v>4</v>
      </c>
      <c r="D33" s="57" t="s">
        <v>23</v>
      </c>
      <c r="E33" s="107" t="s">
        <v>15</v>
      </c>
      <c r="F33" s="107" t="s">
        <v>5</v>
      </c>
      <c r="G33" s="108" t="s">
        <v>6</v>
      </c>
      <c r="H33" s="107" t="s">
        <v>17</v>
      </c>
      <c r="I33" s="107" t="s">
        <v>11</v>
      </c>
      <c r="J33" s="109" t="s">
        <v>12</v>
      </c>
      <c r="K33" s="26" t="s">
        <v>21</v>
      </c>
      <c r="L33" s="104" t="s">
        <v>49</v>
      </c>
      <c r="M33" s="104" t="s">
        <v>9</v>
      </c>
      <c r="N33" s="105" t="s">
        <v>10</v>
      </c>
      <c r="O33" s="105" t="s">
        <v>36</v>
      </c>
      <c r="P33" s="104" t="s">
        <v>37</v>
      </c>
      <c r="Q33" s="106" t="s">
        <v>38</v>
      </c>
      <c r="R33" s="234"/>
    </row>
    <row r="34" spans="2:18" x14ac:dyDescent="0.25">
      <c r="B34" s="97" t="s">
        <v>1</v>
      </c>
      <c r="C34" s="50">
        <v>21600</v>
      </c>
      <c r="D34" s="60">
        <f>K34*I6</f>
        <v>849.26049999999998</v>
      </c>
      <c r="E34" s="50">
        <f>F34*24</f>
        <v>610.41341261014725</v>
      </c>
      <c r="F34" s="61">
        <f>C34/D34</f>
        <v>25.43389219208947</v>
      </c>
      <c r="G34" s="68">
        <f>F34/60</f>
        <v>0.42389820320149119</v>
      </c>
      <c r="H34" s="83">
        <f t="shared" ref="H34:H36" si="24">I34*24</f>
        <v>610413.41261014726</v>
      </c>
      <c r="I34" s="81">
        <f t="shared" ref="I34:I36" si="25">F34*1000</f>
        <v>25433.892192089468</v>
      </c>
      <c r="J34" s="65">
        <f>I34/60</f>
        <v>423.89820320149113</v>
      </c>
      <c r="K34" s="27">
        <v>999.13</v>
      </c>
      <c r="L34" s="50">
        <f>M34*24</f>
        <v>518.8514007186252</v>
      </c>
      <c r="M34" s="80">
        <f>C34/K34</f>
        <v>21.618808363276049</v>
      </c>
      <c r="N34" s="68">
        <f>M34/60</f>
        <v>0.36031347272126746</v>
      </c>
      <c r="O34" s="83">
        <f t="shared" ref="O34:O36" si="26">P34*24</f>
        <v>518851.40071862517</v>
      </c>
      <c r="P34" s="81">
        <f t="shared" ref="P34:P36" si="27">M34*1000</f>
        <v>21618.80836327605</v>
      </c>
      <c r="Q34" s="65">
        <f>P34/60</f>
        <v>360.31347272126749</v>
      </c>
      <c r="R34" s="234"/>
    </row>
    <row r="35" spans="2:18" x14ac:dyDescent="0.25">
      <c r="B35" s="98" t="s">
        <v>19</v>
      </c>
      <c r="C35" s="14">
        <v>10800</v>
      </c>
      <c r="D35" s="60">
        <f>K35*I6</f>
        <v>849.26049999999998</v>
      </c>
      <c r="E35" s="50">
        <f t="shared" ref="E35:E37" si="28">F35*24</f>
        <v>305.20670630507362</v>
      </c>
      <c r="F35" s="61">
        <f>C35/D35</f>
        <v>12.716946096044735</v>
      </c>
      <c r="G35" s="10">
        <f>F35/60</f>
        <v>0.21194910160074559</v>
      </c>
      <c r="H35" s="28">
        <f t="shared" si="24"/>
        <v>305206.70630507363</v>
      </c>
      <c r="I35" s="11">
        <f t="shared" si="25"/>
        <v>12716.946096044734</v>
      </c>
      <c r="J35" s="65">
        <f t="shared" ref="J35:J37" si="29">I35/60</f>
        <v>211.94910160074556</v>
      </c>
      <c r="K35" s="27">
        <v>999.13</v>
      </c>
      <c r="L35" s="50">
        <f t="shared" ref="L35:L37" si="30">M35*24</f>
        <v>259.4257003593126</v>
      </c>
      <c r="M35" s="9">
        <f>C35/K35</f>
        <v>10.809404181638024</v>
      </c>
      <c r="N35" s="10">
        <f>M35/60</f>
        <v>0.18015673636063373</v>
      </c>
      <c r="O35" s="28">
        <f t="shared" si="26"/>
        <v>259425.70035931258</v>
      </c>
      <c r="P35" s="11">
        <f t="shared" si="27"/>
        <v>10809.404181638025</v>
      </c>
      <c r="Q35" s="65">
        <f t="shared" ref="Q35:Q37" si="31">P35/60</f>
        <v>180.15673636063374</v>
      </c>
      <c r="R35" s="234"/>
    </row>
    <row r="36" spans="2:18" x14ac:dyDescent="0.25">
      <c r="B36" s="98" t="s">
        <v>20</v>
      </c>
      <c r="C36" s="14">
        <v>540</v>
      </c>
      <c r="D36" s="60">
        <f>K36*I6</f>
        <v>849.26049999999998</v>
      </c>
      <c r="E36" s="84">
        <f t="shared" si="28"/>
        <v>15.260335315253684</v>
      </c>
      <c r="F36" s="178">
        <f>C36/D36</f>
        <v>0.63584730480223683</v>
      </c>
      <c r="G36" s="181">
        <f>F36/60</f>
        <v>1.0597455080037281E-2</v>
      </c>
      <c r="H36" s="28">
        <f t="shared" si="24"/>
        <v>15260.335315253684</v>
      </c>
      <c r="I36" s="11">
        <f t="shared" si="25"/>
        <v>635.84730480223686</v>
      </c>
      <c r="J36" s="65">
        <f t="shared" si="29"/>
        <v>10.597455080037282</v>
      </c>
      <c r="K36" s="27">
        <v>999.13</v>
      </c>
      <c r="L36" s="84">
        <f t="shared" si="30"/>
        <v>12.971285017965631</v>
      </c>
      <c r="M36" s="61">
        <f>C36/K36</f>
        <v>0.54047020908190124</v>
      </c>
      <c r="N36" s="10">
        <f>M36/60</f>
        <v>9.0078368180316875E-3</v>
      </c>
      <c r="O36" s="28">
        <f t="shared" si="26"/>
        <v>12971.285017965629</v>
      </c>
      <c r="P36" s="11">
        <f t="shared" si="27"/>
        <v>540.4702090819012</v>
      </c>
      <c r="Q36" s="65">
        <f t="shared" si="31"/>
        <v>9.0078368180316861</v>
      </c>
      <c r="R36" s="234"/>
    </row>
    <row r="37" spans="2:18" ht="15.75" thickBot="1" x14ac:dyDescent="0.3">
      <c r="B37" s="96" t="s">
        <v>53</v>
      </c>
      <c r="C37" s="34">
        <v>108</v>
      </c>
      <c r="D37" s="89">
        <f>K37*I6</f>
        <v>849.26049999999998</v>
      </c>
      <c r="E37" s="102">
        <f t="shared" si="28"/>
        <v>3.0520670630507363</v>
      </c>
      <c r="F37" s="156">
        <f>C37/D37</f>
        <v>0.12716946096044734</v>
      </c>
      <c r="G37" s="182">
        <f>F37/60</f>
        <v>2.1194910160074556E-3</v>
      </c>
      <c r="H37" s="72">
        <f>I37*24</f>
        <v>3052.0670630507361</v>
      </c>
      <c r="I37" s="82">
        <f>F37*1000</f>
        <v>127.16946096044734</v>
      </c>
      <c r="J37" s="88">
        <f t="shared" si="29"/>
        <v>2.1194910160074558</v>
      </c>
      <c r="K37" s="33">
        <v>999.13</v>
      </c>
      <c r="L37" s="102">
        <f t="shared" si="30"/>
        <v>2.5942570035931261</v>
      </c>
      <c r="M37" s="35">
        <f>C37/K37</f>
        <v>0.10809404181638026</v>
      </c>
      <c r="N37" s="21">
        <f>M37/60</f>
        <v>1.8015673636063375E-3</v>
      </c>
      <c r="O37" s="72">
        <f>P37*24</f>
        <v>2594.2570035931262</v>
      </c>
      <c r="P37" s="82">
        <f>M37*1000</f>
        <v>108.09404181638025</v>
      </c>
      <c r="Q37" s="88">
        <f t="shared" si="31"/>
        <v>1.8015673636063376</v>
      </c>
      <c r="R37" s="235"/>
    </row>
    <row r="39" spans="2:18" ht="15.75" thickBot="1" x14ac:dyDescent="0.3"/>
    <row r="40" spans="2:18" ht="15.75" thickBot="1" x14ac:dyDescent="0.3">
      <c r="B40" s="194" t="s">
        <v>96</v>
      </c>
      <c r="C40" s="194" t="s">
        <v>97</v>
      </c>
      <c r="D40" s="5"/>
      <c r="E40" s="230" t="s">
        <v>98</v>
      </c>
      <c r="F40" s="231"/>
      <c r="G40" s="231"/>
      <c r="H40" s="231"/>
      <c r="I40" s="231"/>
      <c r="J40" s="231"/>
      <c r="K40" s="5"/>
      <c r="L40" s="230" t="s">
        <v>99</v>
      </c>
      <c r="M40" s="231"/>
      <c r="N40" s="231"/>
      <c r="O40" s="231"/>
      <c r="P40" s="231"/>
      <c r="Q40" s="232"/>
      <c r="R40" s="233" t="s">
        <v>25</v>
      </c>
    </row>
    <row r="41" spans="2:18" ht="60.75" customHeight="1" thickBot="1" x14ac:dyDescent="0.3">
      <c r="B41" s="91" t="s">
        <v>43</v>
      </c>
      <c r="C41" s="103" t="s">
        <v>4</v>
      </c>
      <c r="D41" s="57" t="s">
        <v>23</v>
      </c>
      <c r="E41" s="107" t="s">
        <v>15</v>
      </c>
      <c r="F41" s="107" t="s">
        <v>5</v>
      </c>
      <c r="G41" s="108" t="s">
        <v>6</v>
      </c>
      <c r="H41" s="107" t="s">
        <v>17</v>
      </c>
      <c r="I41" s="107" t="s">
        <v>11</v>
      </c>
      <c r="J41" s="109" t="s">
        <v>12</v>
      </c>
      <c r="K41" s="26" t="s">
        <v>21</v>
      </c>
      <c r="L41" s="104" t="s">
        <v>49</v>
      </c>
      <c r="M41" s="104" t="s">
        <v>9</v>
      </c>
      <c r="N41" s="105" t="s">
        <v>10</v>
      </c>
      <c r="O41" s="105" t="s">
        <v>36</v>
      </c>
      <c r="P41" s="104" t="s">
        <v>37</v>
      </c>
      <c r="Q41" s="106" t="s">
        <v>38</v>
      </c>
      <c r="R41" s="234"/>
    </row>
    <row r="42" spans="2:18" x14ac:dyDescent="0.25">
      <c r="B42" s="97" t="s">
        <v>1</v>
      </c>
      <c r="C42" s="50">
        <v>78000</v>
      </c>
      <c r="D42" s="60">
        <f>K42*I6</f>
        <v>849.26049999999998</v>
      </c>
      <c r="E42" s="50">
        <f>F42*24</f>
        <v>2204.2706566477541</v>
      </c>
      <c r="F42" s="61">
        <f>C42/D42</f>
        <v>91.844610693656421</v>
      </c>
      <c r="G42" s="68">
        <f>F42/60</f>
        <v>1.5307435115609402</v>
      </c>
      <c r="H42" s="83">
        <f t="shared" ref="H42:H44" si="32">I42*24</f>
        <v>2204270.6566477539</v>
      </c>
      <c r="I42" s="81">
        <f t="shared" ref="I42:I44" si="33">F42*1000</f>
        <v>91844.610693656417</v>
      </c>
      <c r="J42" s="65">
        <f>I42/60</f>
        <v>1530.7435115609403</v>
      </c>
      <c r="K42" s="27">
        <v>999.13</v>
      </c>
      <c r="L42" s="50">
        <f>M42*24</f>
        <v>1873.6300581505909</v>
      </c>
      <c r="M42" s="80">
        <f>C42/K42</f>
        <v>78.067919089607955</v>
      </c>
      <c r="N42" s="68">
        <f>M42/60</f>
        <v>1.3011319848267993</v>
      </c>
      <c r="O42" s="83">
        <f t="shared" ref="O42:O44" si="34">P42*24</f>
        <v>1873630.0581505909</v>
      </c>
      <c r="P42" s="81">
        <f t="shared" ref="P42:P44" si="35">M42*1000</f>
        <v>78067.919089607953</v>
      </c>
      <c r="Q42" s="65">
        <f>P42/60</f>
        <v>1301.1319848267992</v>
      </c>
      <c r="R42" s="234"/>
    </row>
    <row r="43" spans="2:18" x14ac:dyDescent="0.25">
      <c r="B43" s="98" t="s">
        <v>19</v>
      </c>
      <c r="C43" s="14">
        <v>39000</v>
      </c>
      <c r="D43" s="60">
        <f>K43*I6</f>
        <v>849.26049999999998</v>
      </c>
      <c r="E43" s="50">
        <f t="shared" ref="E43:E45" si="36">F43*24</f>
        <v>1102.135328323877</v>
      </c>
      <c r="F43" s="61">
        <f>C43/D43</f>
        <v>45.92230534682821</v>
      </c>
      <c r="G43" s="10">
        <f>F43/60</f>
        <v>0.76537175578047012</v>
      </c>
      <c r="H43" s="28">
        <f t="shared" si="32"/>
        <v>1102135.328323877</v>
      </c>
      <c r="I43" s="11">
        <f t="shared" si="33"/>
        <v>45922.305346828209</v>
      </c>
      <c r="J43" s="65">
        <f t="shared" ref="J43:J45" si="37">I43/60</f>
        <v>765.37175578047015</v>
      </c>
      <c r="K43" s="27">
        <v>999.13</v>
      </c>
      <c r="L43" s="50">
        <f t="shared" ref="L43:L45" si="38">M43*24</f>
        <v>936.81502907529546</v>
      </c>
      <c r="M43" s="9">
        <f>C43/K43</f>
        <v>39.033959544803977</v>
      </c>
      <c r="N43" s="10">
        <f>M43/60</f>
        <v>0.65056599241339963</v>
      </c>
      <c r="O43" s="28">
        <f t="shared" si="34"/>
        <v>936815.02907529543</v>
      </c>
      <c r="P43" s="11">
        <f t="shared" si="35"/>
        <v>39033.959544803976</v>
      </c>
      <c r="Q43" s="65">
        <f t="shared" ref="Q43:Q45" si="39">P43/60</f>
        <v>650.56599241339961</v>
      </c>
      <c r="R43" s="234"/>
    </row>
    <row r="44" spans="2:18" x14ac:dyDescent="0.25">
      <c r="B44" s="98" t="s">
        <v>20</v>
      </c>
      <c r="C44" s="14">
        <v>1950</v>
      </c>
      <c r="D44" s="60">
        <f>K44*I6</f>
        <v>849.26049999999998</v>
      </c>
      <c r="E44" s="84">
        <f t="shared" si="36"/>
        <v>55.106766416193857</v>
      </c>
      <c r="F44" s="61">
        <f>C44/D44</f>
        <v>2.2961152673414107</v>
      </c>
      <c r="G44" s="181">
        <f>F44/60</f>
        <v>3.8268587789023513E-2</v>
      </c>
      <c r="H44" s="28">
        <f t="shared" si="32"/>
        <v>55106.766416193859</v>
      </c>
      <c r="I44" s="11">
        <f t="shared" si="33"/>
        <v>2296.1152673414108</v>
      </c>
      <c r="J44" s="65">
        <f t="shared" si="37"/>
        <v>38.268587789023513</v>
      </c>
      <c r="K44" s="27">
        <v>999.13</v>
      </c>
      <c r="L44" s="84">
        <f t="shared" si="38"/>
        <v>46.840751453764774</v>
      </c>
      <c r="M44" s="61">
        <f>C44/K44</f>
        <v>1.951697977240199</v>
      </c>
      <c r="N44" s="10">
        <f>M44/60</f>
        <v>3.2528299620669984E-2</v>
      </c>
      <c r="O44" s="28">
        <f t="shared" si="34"/>
        <v>46840.751453764773</v>
      </c>
      <c r="P44" s="11">
        <f t="shared" si="35"/>
        <v>1951.697977240199</v>
      </c>
      <c r="Q44" s="65">
        <f t="shared" si="39"/>
        <v>32.528299620669983</v>
      </c>
      <c r="R44" s="234"/>
    </row>
    <row r="45" spans="2:18" ht="15.75" thickBot="1" x14ac:dyDescent="0.3">
      <c r="B45" s="96" t="s">
        <v>53</v>
      </c>
      <c r="C45" s="34">
        <v>390</v>
      </c>
      <c r="D45" s="89">
        <f>K45*I6</f>
        <v>849.26049999999998</v>
      </c>
      <c r="E45" s="101">
        <f t="shared" si="36"/>
        <v>11.021353283238771</v>
      </c>
      <c r="F45" s="156">
        <f>C45/D45</f>
        <v>0.45922305346828213</v>
      </c>
      <c r="G45" s="182">
        <f>F45/60</f>
        <v>7.6537175578047017E-3</v>
      </c>
      <c r="H45" s="72">
        <f>I45*24</f>
        <v>11021.35328323877</v>
      </c>
      <c r="I45" s="82">
        <f>F45*1000</f>
        <v>459.2230534682821</v>
      </c>
      <c r="J45" s="88">
        <f t="shared" si="37"/>
        <v>7.6537175578047014</v>
      </c>
      <c r="K45" s="33">
        <v>999.13</v>
      </c>
      <c r="L45" s="102">
        <f t="shared" si="38"/>
        <v>9.3681502907529559</v>
      </c>
      <c r="M45" s="35">
        <f>C45/K45</f>
        <v>0.39033959544803981</v>
      </c>
      <c r="N45" s="21">
        <f>M45/60</f>
        <v>6.5056599241339972E-3</v>
      </c>
      <c r="O45" s="72">
        <f>P45*24</f>
        <v>9368.1502907529557</v>
      </c>
      <c r="P45" s="82">
        <f>M45*1000</f>
        <v>390.3395954480398</v>
      </c>
      <c r="Q45" s="88">
        <f t="shared" si="39"/>
        <v>6.5056599241339965</v>
      </c>
      <c r="R45" s="235"/>
    </row>
    <row r="46" spans="2:18" x14ac:dyDescent="0.25">
      <c r="B46" s="99"/>
      <c r="C46" s="39"/>
      <c r="D46" s="41"/>
      <c r="E46" s="41"/>
      <c r="F46" s="40"/>
      <c r="G46" s="74"/>
      <c r="H46" s="39"/>
      <c r="I46" s="39"/>
      <c r="J46" s="43"/>
      <c r="K46" s="73"/>
      <c r="L46" s="39"/>
      <c r="M46" s="40"/>
      <c r="N46" s="74"/>
      <c r="O46" s="39"/>
      <c r="P46" s="39"/>
      <c r="Q46" s="43"/>
      <c r="R46" s="75"/>
    </row>
    <row r="47" spans="2:18" ht="15.75" thickBot="1" x14ac:dyDescent="0.3"/>
    <row r="48" spans="2:18" ht="15.75" thickBot="1" x14ac:dyDescent="0.3">
      <c r="B48" s="194" t="s">
        <v>96</v>
      </c>
      <c r="C48" s="194" t="s">
        <v>97</v>
      </c>
      <c r="D48" s="5"/>
      <c r="E48" s="230" t="s">
        <v>98</v>
      </c>
      <c r="F48" s="231"/>
      <c r="G48" s="231"/>
      <c r="H48" s="231"/>
      <c r="I48" s="231"/>
      <c r="J48" s="231"/>
      <c r="K48" s="5"/>
      <c r="L48" s="230" t="s">
        <v>99</v>
      </c>
      <c r="M48" s="231"/>
      <c r="N48" s="231"/>
      <c r="O48" s="231"/>
      <c r="P48" s="231"/>
      <c r="Q48" s="232"/>
      <c r="R48" s="233" t="s">
        <v>25</v>
      </c>
    </row>
    <row r="49" spans="2:18" ht="60.75" customHeight="1" thickBot="1" x14ac:dyDescent="0.3">
      <c r="B49" s="91" t="s">
        <v>44</v>
      </c>
      <c r="C49" s="103" t="s">
        <v>4</v>
      </c>
      <c r="D49" s="57" t="s">
        <v>23</v>
      </c>
      <c r="E49" s="107" t="s">
        <v>15</v>
      </c>
      <c r="F49" s="107" t="s">
        <v>5</v>
      </c>
      <c r="G49" s="108" t="s">
        <v>6</v>
      </c>
      <c r="H49" s="107" t="s">
        <v>17</v>
      </c>
      <c r="I49" s="107" t="s">
        <v>11</v>
      </c>
      <c r="J49" s="109" t="s">
        <v>12</v>
      </c>
      <c r="K49" s="26" t="s">
        <v>21</v>
      </c>
      <c r="L49" s="104" t="s">
        <v>49</v>
      </c>
      <c r="M49" s="104" t="s">
        <v>9</v>
      </c>
      <c r="N49" s="105" t="s">
        <v>10</v>
      </c>
      <c r="O49" s="105" t="s">
        <v>36</v>
      </c>
      <c r="P49" s="104" t="s">
        <v>37</v>
      </c>
      <c r="Q49" s="106" t="s">
        <v>38</v>
      </c>
      <c r="R49" s="234"/>
    </row>
    <row r="50" spans="2:18" x14ac:dyDescent="0.25">
      <c r="B50" s="97" t="s">
        <v>1</v>
      </c>
      <c r="C50" s="50">
        <v>78000</v>
      </c>
      <c r="D50" s="60">
        <f>K50*I6</f>
        <v>849.26049999999998</v>
      </c>
      <c r="E50" s="50">
        <f>F50*24</f>
        <v>2204.2706566477541</v>
      </c>
      <c r="F50" s="61">
        <f>C50/D50</f>
        <v>91.844610693656421</v>
      </c>
      <c r="G50" s="68">
        <f>F50/60</f>
        <v>1.5307435115609402</v>
      </c>
      <c r="H50" s="83">
        <f t="shared" ref="H50:H52" si="40">I50*24</f>
        <v>2204270.6566477539</v>
      </c>
      <c r="I50" s="81">
        <f t="shared" ref="I50:I52" si="41">F50*1000</f>
        <v>91844.610693656417</v>
      </c>
      <c r="J50" s="65">
        <f>I50/60</f>
        <v>1530.7435115609403</v>
      </c>
      <c r="K50" s="27">
        <v>999.13</v>
      </c>
      <c r="L50" s="50">
        <f>M50*24</f>
        <v>1873.6300581505909</v>
      </c>
      <c r="M50" s="80">
        <f>C50/K50</f>
        <v>78.067919089607955</v>
      </c>
      <c r="N50" s="68">
        <f>M50/60</f>
        <v>1.3011319848267993</v>
      </c>
      <c r="O50" s="83">
        <f t="shared" ref="O50:O52" si="42">P50*24</f>
        <v>1873630.0581505909</v>
      </c>
      <c r="P50" s="81">
        <f t="shared" ref="P50:P52" si="43">M50*1000</f>
        <v>78067.919089607953</v>
      </c>
      <c r="Q50" s="65">
        <f>P50/60</f>
        <v>1301.1319848267992</v>
      </c>
      <c r="R50" s="234"/>
    </row>
    <row r="51" spans="2:18" x14ac:dyDescent="0.25">
      <c r="B51" s="98" t="s">
        <v>19</v>
      </c>
      <c r="C51" s="14">
        <v>39000</v>
      </c>
      <c r="D51" s="60">
        <f>K51*I6</f>
        <v>849.26049999999998</v>
      </c>
      <c r="E51" s="50">
        <f t="shared" ref="E51:E53" si="44">F51*24</f>
        <v>1102.135328323877</v>
      </c>
      <c r="F51" s="61">
        <f>C51/D51</f>
        <v>45.92230534682821</v>
      </c>
      <c r="G51" s="10">
        <f>F51/60</f>
        <v>0.76537175578047012</v>
      </c>
      <c r="H51" s="28">
        <f t="shared" si="40"/>
        <v>1102135.328323877</v>
      </c>
      <c r="I51" s="11">
        <f t="shared" si="41"/>
        <v>45922.305346828209</v>
      </c>
      <c r="J51" s="65">
        <f t="shared" ref="J51:J53" si="45">I51/60</f>
        <v>765.37175578047015</v>
      </c>
      <c r="K51" s="27">
        <v>999.13</v>
      </c>
      <c r="L51" s="50">
        <f t="shared" ref="L51:L53" si="46">M51*24</f>
        <v>936.81502907529546</v>
      </c>
      <c r="M51" s="9">
        <f>C51/K51</f>
        <v>39.033959544803977</v>
      </c>
      <c r="N51" s="10">
        <f>M51/60</f>
        <v>0.65056599241339963</v>
      </c>
      <c r="O51" s="28">
        <f t="shared" si="42"/>
        <v>936815.02907529543</v>
      </c>
      <c r="P51" s="11">
        <f t="shared" si="43"/>
        <v>39033.959544803976</v>
      </c>
      <c r="Q51" s="65">
        <f t="shared" ref="Q51:Q53" si="47">P51/60</f>
        <v>650.56599241339961</v>
      </c>
      <c r="R51" s="234"/>
    </row>
    <row r="52" spans="2:18" x14ac:dyDescent="0.25">
      <c r="B52" s="98" t="s">
        <v>20</v>
      </c>
      <c r="C52" s="14">
        <v>1950</v>
      </c>
      <c r="D52" s="60">
        <f>K52*I6</f>
        <v>849.26049999999998</v>
      </c>
      <c r="E52" s="84">
        <f t="shared" si="44"/>
        <v>55.106766416193857</v>
      </c>
      <c r="F52" s="61">
        <f>C52/D52</f>
        <v>2.2961152673414107</v>
      </c>
      <c r="G52" s="181">
        <f>F52/60</f>
        <v>3.8268587789023513E-2</v>
      </c>
      <c r="H52" s="28">
        <f t="shared" si="40"/>
        <v>55106.766416193859</v>
      </c>
      <c r="I52" s="11">
        <f t="shared" si="41"/>
        <v>2296.1152673414108</v>
      </c>
      <c r="J52" s="65">
        <f t="shared" si="45"/>
        <v>38.268587789023513</v>
      </c>
      <c r="K52" s="27">
        <v>999.13</v>
      </c>
      <c r="L52" s="50">
        <f t="shared" si="46"/>
        <v>46.840751453764774</v>
      </c>
      <c r="M52" s="61">
        <f>C52/K52</f>
        <v>1.951697977240199</v>
      </c>
      <c r="N52" s="10">
        <f>M52/60</f>
        <v>3.2528299620669984E-2</v>
      </c>
      <c r="O52" s="28">
        <f t="shared" si="42"/>
        <v>46840.751453764773</v>
      </c>
      <c r="P52" s="11">
        <f t="shared" si="43"/>
        <v>1951.697977240199</v>
      </c>
      <c r="Q52" s="65">
        <f t="shared" si="47"/>
        <v>32.528299620669983</v>
      </c>
      <c r="R52" s="234"/>
    </row>
    <row r="53" spans="2:18" ht="15.75" thickBot="1" x14ac:dyDescent="0.3">
      <c r="B53" s="96" t="s">
        <v>53</v>
      </c>
      <c r="C53" s="34">
        <v>390</v>
      </c>
      <c r="D53" s="89">
        <f>K53*I6</f>
        <v>849.26049999999998</v>
      </c>
      <c r="E53" s="101">
        <f t="shared" si="44"/>
        <v>11.021353283238771</v>
      </c>
      <c r="F53" s="156">
        <f>C53/D53</f>
        <v>0.45922305346828213</v>
      </c>
      <c r="G53" s="182">
        <f>F53/60</f>
        <v>7.6537175578047017E-3</v>
      </c>
      <c r="H53" s="72">
        <f>I53*24</f>
        <v>11021.35328323877</v>
      </c>
      <c r="I53" s="82">
        <f>F53*1000</f>
        <v>459.2230534682821</v>
      </c>
      <c r="J53" s="88">
        <f t="shared" si="45"/>
        <v>7.6537175578047014</v>
      </c>
      <c r="K53" s="33">
        <v>999.13</v>
      </c>
      <c r="L53" s="85">
        <f t="shared" si="46"/>
        <v>9.3681502907529559</v>
      </c>
      <c r="M53" s="35">
        <f>C53/K53</f>
        <v>0.39033959544803981</v>
      </c>
      <c r="N53" s="21">
        <f>M53/60</f>
        <v>6.5056599241339972E-3</v>
      </c>
      <c r="O53" s="72">
        <f>P53*24</f>
        <v>9368.1502907529557</v>
      </c>
      <c r="P53" s="82">
        <f>M53*1000</f>
        <v>390.3395954480398</v>
      </c>
      <c r="Q53" s="88">
        <f t="shared" si="47"/>
        <v>6.5056599241339965</v>
      </c>
      <c r="R53" s="235"/>
    </row>
    <row r="54" spans="2:18" x14ac:dyDescent="0.25">
      <c r="B54" s="99"/>
      <c r="C54" s="39"/>
      <c r="D54" s="41"/>
      <c r="E54" s="41"/>
      <c r="F54" s="40"/>
      <c r="G54" s="74"/>
      <c r="H54" s="39"/>
      <c r="I54" s="39"/>
      <c r="J54" s="43"/>
      <c r="K54" s="73"/>
      <c r="L54" s="39"/>
      <c r="M54" s="40"/>
      <c r="N54" s="74"/>
      <c r="O54" s="39"/>
      <c r="P54" s="39"/>
      <c r="Q54" s="43"/>
      <c r="R54" s="75"/>
    </row>
    <row r="55" spans="2:18" ht="15.75" thickBot="1" x14ac:dyDescent="0.3"/>
    <row r="56" spans="2:18" ht="15.75" thickBot="1" x14ac:dyDescent="0.3">
      <c r="B56" s="194" t="s">
        <v>96</v>
      </c>
      <c r="C56" s="194" t="s">
        <v>97</v>
      </c>
      <c r="D56" s="5"/>
      <c r="E56" s="230" t="s">
        <v>98</v>
      </c>
      <c r="F56" s="231"/>
      <c r="G56" s="231"/>
      <c r="H56" s="231"/>
      <c r="I56" s="231"/>
      <c r="J56" s="231"/>
      <c r="K56" s="5"/>
      <c r="L56" s="230" t="s">
        <v>99</v>
      </c>
      <c r="M56" s="231"/>
      <c r="N56" s="231"/>
      <c r="O56" s="231"/>
      <c r="P56" s="231"/>
      <c r="Q56" s="232"/>
      <c r="R56" s="233" t="s">
        <v>25</v>
      </c>
    </row>
    <row r="57" spans="2:18" ht="60.75" customHeight="1" thickBot="1" x14ac:dyDescent="0.3">
      <c r="B57" s="91" t="s">
        <v>45</v>
      </c>
      <c r="C57" s="103" t="s">
        <v>4</v>
      </c>
      <c r="D57" s="57" t="s">
        <v>23</v>
      </c>
      <c r="E57" s="107" t="s">
        <v>15</v>
      </c>
      <c r="F57" s="107" t="s">
        <v>5</v>
      </c>
      <c r="G57" s="108" t="s">
        <v>6</v>
      </c>
      <c r="H57" s="107" t="s">
        <v>17</v>
      </c>
      <c r="I57" s="107" t="s">
        <v>11</v>
      </c>
      <c r="J57" s="109" t="s">
        <v>12</v>
      </c>
      <c r="K57" s="26" t="s">
        <v>21</v>
      </c>
      <c r="L57" s="104" t="s">
        <v>49</v>
      </c>
      <c r="M57" s="104" t="s">
        <v>9</v>
      </c>
      <c r="N57" s="105" t="s">
        <v>10</v>
      </c>
      <c r="O57" s="105" t="s">
        <v>36</v>
      </c>
      <c r="P57" s="104" t="s">
        <v>37</v>
      </c>
      <c r="Q57" s="106" t="s">
        <v>38</v>
      </c>
      <c r="R57" s="234"/>
    </row>
    <row r="58" spans="2:18" x14ac:dyDescent="0.25">
      <c r="B58" s="97" t="s">
        <v>1</v>
      </c>
      <c r="C58" s="50">
        <v>240000</v>
      </c>
      <c r="D58" s="60">
        <f>K58*I6</f>
        <v>849.26049999999998</v>
      </c>
      <c r="E58" s="50">
        <f>F58*24</f>
        <v>6782.371251223859</v>
      </c>
      <c r="F58" s="61">
        <f>C58/D58</f>
        <v>282.59880213432746</v>
      </c>
      <c r="G58" s="68">
        <f>F58/60</f>
        <v>4.7099800355721246</v>
      </c>
      <c r="H58" s="83">
        <f t="shared" ref="H58:H60" si="48">I58*24</f>
        <v>6782371.2512238594</v>
      </c>
      <c r="I58" s="81">
        <f t="shared" ref="I58:I60" si="49">F58*1000</f>
        <v>282598.80213432747</v>
      </c>
      <c r="J58" s="65">
        <f>I58/60</f>
        <v>4709.9800355721245</v>
      </c>
      <c r="K58" s="27">
        <v>999.13</v>
      </c>
      <c r="L58" s="50">
        <f>M58*24</f>
        <v>5765.0155635402807</v>
      </c>
      <c r="M58" s="80">
        <f>C58/K58</f>
        <v>240.20898181417834</v>
      </c>
      <c r="N58" s="68">
        <f>M58/60</f>
        <v>4.003483030236306</v>
      </c>
      <c r="O58" s="83">
        <f t="shared" ref="O58:O60" si="50">P58*24</f>
        <v>5765015.5635402799</v>
      </c>
      <c r="P58" s="81">
        <f t="shared" ref="P58:P60" si="51">M58*1000</f>
        <v>240208.98181417835</v>
      </c>
      <c r="Q58" s="65">
        <f>P58/60</f>
        <v>4003.4830302363057</v>
      </c>
      <c r="R58" s="234"/>
    </row>
    <row r="59" spans="2:18" x14ac:dyDescent="0.25">
      <c r="B59" s="98" t="s">
        <v>19</v>
      </c>
      <c r="C59" s="14">
        <v>120000</v>
      </c>
      <c r="D59" s="60">
        <f>K59*I6</f>
        <v>849.26049999999998</v>
      </c>
      <c r="E59" s="50">
        <f t="shared" ref="E59:E61" si="52">F59*24</f>
        <v>3391.1856256119295</v>
      </c>
      <c r="F59" s="61">
        <f>C59/D59</f>
        <v>141.29940106716373</v>
      </c>
      <c r="G59" s="10">
        <f>F59/60</f>
        <v>2.3549900177860623</v>
      </c>
      <c r="H59" s="28">
        <f t="shared" si="48"/>
        <v>3391185.6256119297</v>
      </c>
      <c r="I59" s="11">
        <f t="shared" si="49"/>
        <v>141299.40106716374</v>
      </c>
      <c r="J59" s="65">
        <f t="shared" ref="J59:J61" si="53">I59/60</f>
        <v>2354.9900177860623</v>
      </c>
      <c r="K59" s="27">
        <v>999.13</v>
      </c>
      <c r="L59" s="50">
        <f t="shared" ref="L59:L61" si="54">M59*24</f>
        <v>2882.5077817701404</v>
      </c>
      <c r="M59" s="9">
        <f>C59/K59</f>
        <v>120.10449090708917</v>
      </c>
      <c r="N59" s="10">
        <f>M59/60</f>
        <v>2.001741515118153</v>
      </c>
      <c r="O59" s="28">
        <f t="shared" si="50"/>
        <v>2882507.7817701399</v>
      </c>
      <c r="P59" s="11">
        <f t="shared" si="51"/>
        <v>120104.49090708917</v>
      </c>
      <c r="Q59" s="65">
        <f t="shared" ref="Q59:Q61" si="55">P59/60</f>
        <v>2001.7415151181528</v>
      </c>
      <c r="R59" s="234"/>
    </row>
    <row r="60" spans="2:18" x14ac:dyDescent="0.25">
      <c r="B60" s="98" t="s">
        <v>20</v>
      </c>
      <c r="C60" s="14">
        <v>6000</v>
      </c>
      <c r="D60" s="60">
        <f>K60*I6</f>
        <v>849.26049999999998</v>
      </c>
      <c r="E60" s="50">
        <f t="shared" si="52"/>
        <v>169.55928128059645</v>
      </c>
      <c r="F60" s="61">
        <f>C60/D60</f>
        <v>7.0649700533581861</v>
      </c>
      <c r="G60" s="10">
        <f>F60/60</f>
        <v>0.1177495008893031</v>
      </c>
      <c r="H60" s="28">
        <f t="shared" si="48"/>
        <v>169559.28128059648</v>
      </c>
      <c r="I60" s="11">
        <f t="shared" si="49"/>
        <v>7064.9700533581863</v>
      </c>
      <c r="J60" s="65">
        <f t="shared" si="53"/>
        <v>117.74950088930311</v>
      </c>
      <c r="K60" s="27">
        <v>999.13</v>
      </c>
      <c r="L60" s="50">
        <f t="shared" si="54"/>
        <v>144.12538908850701</v>
      </c>
      <c r="M60" s="61">
        <f>C60/K60</f>
        <v>6.0052245453544586</v>
      </c>
      <c r="N60" s="10">
        <f>M60/60</f>
        <v>0.10008707575590764</v>
      </c>
      <c r="O60" s="28">
        <f t="shared" si="50"/>
        <v>144125.38908850698</v>
      </c>
      <c r="P60" s="11">
        <f t="shared" si="51"/>
        <v>6005.2245453544583</v>
      </c>
      <c r="Q60" s="65">
        <f t="shared" si="55"/>
        <v>100.08707575590763</v>
      </c>
      <c r="R60" s="234"/>
    </row>
    <row r="61" spans="2:18" ht="15.75" thickBot="1" x14ac:dyDescent="0.3">
      <c r="B61" s="96" t="s">
        <v>53</v>
      </c>
      <c r="C61" s="34">
        <v>1200</v>
      </c>
      <c r="D61" s="89">
        <f>K61*I6</f>
        <v>849.26049999999998</v>
      </c>
      <c r="E61" s="101">
        <f t="shared" si="52"/>
        <v>33.911856256119293</v>
      </c>
      <c r="F61" s="90">
        <f>C61/D61</f>
        <v>1.4129940106716372</v>
      </c>
      <c r="G61" s="182">
        <f>F61/60</f>
        <v>2.3549900177860621E-2</v>
      </c>
      <c r="H61" s="72">
        <f>I61*24</f>
        <v>33911.856256119296</v>
      </c>
      <c r="I61" s="82">
        <f>F61*1000</f>
        <v>1412.9940106716372</v>
      </c>
      <c r="J61" s="88">
        <f t="shared" si="53"/>
        <v>23.549900177860618</v>
      </c>
      <c r="K61" s="33">
        <v>999.13</v>
      </c>
      <c r="L61" s="85">
        <f t="shared" si="54"/>
        <v>28.825077817701398</v>
      </c>
      <c r="M61" s="35">
        <f>C61/K61</f>
        <v>1.2010449090708917</v>
      </c>
      <c r="N61" s="21">
        <f>M61/60</f>
        <v>2.0017415151181529E-2</v>
      </c>
      <c r="O61" s="72">
        <f>P61*24</f>
        <v>28825.0778177014</v>
      </c>
      <c r="P61" s="82">
        <f>M61*1000</f>
        <v>1201.0449090708917</v>
      </c>
      <c r="Q61" s="88">
        <f t="shared" si="55"/>
        <v>20.017415151181527</v>
      </c>
      <c r="R61" s="235"/>
    </row>
    <row r="63" spans="2:18" ht="15.75" thickBot="1" x14ac:dyDescent="0.3"/>
    <row r="64" spans="2:18" ht="15.75" thickBot="1" x14ac:dyDescent="0.3">
      <c r="B64" s="194" t="s">
        <v>96</v>
      </c>
      <c r="C64" s="194" t="s">
        <v>97</v>
      </c>
      <c r="D64" s="5"/>
      <c r="E64" s="230" t="s">
        <v>98</v>
      </c>
      <c r="F64" s="231"/>
      <c r="G64" s="231"/>
      <c r="H64" s="231"/>
      <c r="I64" s="231"/>
      <c r="J64" s="231"/>
      <c r="K64" s="5"/>
      <c r="L64" s="230" t="s">
        <v>99</v>
      </c>
      <c r="M64" s="231"/>
      <c r="N64" s="231"/>
      <c r="O64" s="231"/>
      <c r="P64" s="231"/>
      <c r="Q64" s="232"/>
      <c r="R64" s="233" t="s">
        <v>25</v>
      </c>
    </row>
    <row r="65" spans="2:18" ht="60.75" customHeight="1" thickBot="1" x14ac:dyDescent="0.3">
      <c r="B65" s="91" t="s">
        <v>46</v>
      </c>
      <c r="C65" s="103" t="s">
        <v>4</v>
      </c>
      <c r="D65" s="57" t="s">
        <v>23</v>
      </c>
      <c r="E65" s="107" t="s">
        <v>15</v>
      </c>
      <c r="F65" s="107" t="s">
        <v>5</v>
      </c>
      <c r="G65" s="108" t="s">
        <v>6</v>
      </c>
      <c r="H65" s="107" t="s">
        <v>17</v>
      </c>
      <c r="I65" s="107" t="s">
        <v>11</v>
      </c>
      <c r="J65" s="109" t="s">
        <v>12</v>
      </c>
      <c r="K65" s="26" t="s">
        <v>21</v>
      </c>
      <c r="L65" s="104" t="s">
        <v>49</v>
      </c>
      <c r="M65" s="104" t="s">
        <v>9</v>
      </c>
      <c r="N65" s="105" t="s">
        <v>10</v>
      </c>
      <c r="O65" s="105" t="s">
        <v>36</v>
      </c>
      <c r="P65" s="104" t="s">
        <v>37</v>
      </c>
      <c r="Q65" s="106" t="s">
        <v>38</v>
      </c>
      <c r="R65" s="234"/>
    </row>
    <row r="66" spans="2:18" x14ac:dyDescent="0.25">
      <c r="B66" s="97" t="s">
        <v>1</v>
      </c>
      <c r="C66" s="50">
        <v>684000</v>
      </c>
      <c r="D66" s="60">
        <f>K66*I6</f>
        <v>849.26049999999998</v>
      </c>
      <c r="E66" s="50">
        <f>F66*24</f>
        <v>19329.758065988</v>
      </c>
      <c r="F66" s="61">
        <f>C66/D66</f>
        <v>805.40658608283331</v>
      </c>
      <c r="G66" s="68">
        <f>F66/60</f>
        <v>13.423443101380554</v>
      </c>
      <c r="H66" s="83">
        <f t="shared" ref="H66:H68" si="56">I66*24</f>
        <v>19329758.065988</v>
      </c>
      <c r="I66" s="81">
        <f t="shared" ref="I66:I68" si="57">F66*1000</f>
        <v>805406.58608283335</v>
      </c>
      <c r="J66" s="65">
        <f>I66/60</f>
        <v>13423.443101380555</v>
      </c>
      <c r="K66" s="27">
        <v>999.13</v>
      </c>
      <c r="L66" s="50">
        <f>M66*24</f>
        <v>16430.294356089798</v>
      </c>
      <c r="M66" s="80">
        <f>C66/K66</f>
        <v>684.59559817040827</v>
      </c>
      <c r="N66" s="68">
        <f>M66/60</f>
        <v>11.409926636173472</v>
      </c>
      <c r="O66" s="83">
        <f t="shared" ref="O66:O68" si="58">P66*24</f>
        <v>16430294.356089799</v>
      </c>
      <c r="P66" s="81">
        <f t="shared" ref="P66:P68" si="59">M66*1000</f>
        <v>684595.59817040828</v>
      </c>
      <c r="Q66" s="65">
        <f>P66/60</f>
        <v>11409.926636173472</v>
      </c>
      <c r="R66" s="234"/>
    </row>
    <row r="67" spans="2:18" x14ac:dyDescent="0.25">
      <c r="B67" s="98" t="s">
        <v>19</v>
      </c>
      <c r="C67" s="14">
        <v>342000</v>
      </c>
      <c r="D67" s="60">
        <f>K67*I6</f>
        <v>849.26049999999998</v>
      </c>
      <c r="E67" s="50">
        <f t="shared" ref="E67:E69" si="60">F67*24</f>
        <v>9664.8790329940002</v>
      </c>
      <c r="F67" s="61">
        <f>C67/D67</f>
        <v>402.70329304141666</v>
      </c>
      <c r="G67" s="10">
        <f>F67/60</f>
        <v>6.7117215506902772</v>
      </c>
      <c r="H67" s="28">
        <f t="shared" si="56"/>
        <v>9664879.0329940002</v>
      </c>
      <c r="I67" s="11">
        <f t="shared" si="57"/>
        <v>402703.29304141668</v>
      </c>
      <c r="J67" s="65">
        <f t="shared" ref="J67:J69" si="61">I67/60</f>
        <v>6711.7215506902776</v>
      </c>
      <c r="K67" s="27">
        <v>999.13</v>
      </c>
      <c r="L67" s="50">
        <f t="shared" ref="L67:L69" si="62">M67*24</f>
        <v>8215.1471780448992</v>
      </c>
      <c r="M67" s="9">
        <f>C67/K67</f>
        <v>342.29779908520413</v>
      </c>
      <c r="N67" s="10">
        <f>M67/60</f>
        <v>5.7049633180867358</v>
      </c>
      <c r="O67" s="28">
        <f t="shared" si="58"/>
        <v>8215147.1780448994</v>
      </c>
      <c r="P67" s="11">
        <f t="shared" si="59"/>
        <v>342297.79908520414</v>
      </c>
      <c r="Q67" s="65">
        <f t="shared" ref="Q67:Q69" si="63">P67/60</f>
        <v>5704.9633180867359</v>
      </c>
      <c r="R67" s="234"/>
    </row>
    <row r="68" spans="2:18" x14ac:dyDescent="0.25">
      <c r="B68" s="98" t="s">
        <v>20</v>
      </c>
      <c r="C68" s="14">
        <v>17100</v>
      </c>
      <c r="D68" s="60">
        <f>K68*I6</f>
        <v>849.26049999999998</v>
      </c>
      <c r="E68" s="50">
        <f t="shared" si="60"/>
        <v>483.24395164969997</v>
      </c>
      <c r="F68" s="61">
        <f>C68/D68</f>
        <v>20.135164652070831</v>
      </c>
      <c r="G68" s="10">
        <f>F68/60</f>
        <v>0.33558607753451386</v>
      </c>
      <c r="H68" s="28">
        <f t="shared" si="56"/>
        <v>483243.95164969994</v>
      </c>
      <c r="I68" s="11">
        <f t="shared" si="57"/>
        <v>20135.164652070831</v>
      </c>
      <c r="J68" s="65">
        <f t="shared" si="61"/>
        <v>335.58607753451383</v>
      </c>
      <c r="K68" s="27">
        <v>999.13</v>
      </c>
      <c r="L68" s="50">
        <f t="shared" si="62"/>
        <v>410.75735890224496</v>
      </c>
      <c r="M68" s="61">
        <f>C68/K68</f>
        <v>17.114889954260207</v>
      </c>
      <c r="N68" s="10">
        <f>M68/60</f>
        <v>0.28524816590433677</v>
      </c>
      <c r="O68" s="28">
        <f t="shared" si="58"/>
        <v>410757.358902245</v>
      </c>
      <c r="P68" s="11">
        <f t="shared" si="59"/>
        <v>17114.889954260208</v>
      </c>
      <c r="Q68" s="65">
        <f t="shared" si="63"/>
        <v>285.24816590433682</v>
      </c>
      <c r="R68" s="234"/>
    </row>
    <row r="69" spans="2:18" ht="15.75" thickBot="1" x14ac:dyDescent="0.3">
      <c r="B69" s="96" t="s">
        <v>53</v>
      </c>
      <c r="C69" s="34">
        <v>3420</v>
      </c>
      <c r="D69" s="89">
        <f>K69*I6</f>
        <v>849.26049999999998</v>
      </c>
      <c r="E69" s="101">
        <f t="shared" si="60"/>
        <v>96.648790329939999</v>
      </c>
      <c r="F69" s="90">
        <f>C69/D69</f>
        <v>4.0270329304141663</v>
      </c>
      <c r="G69" s="182">
        <f>F69/60</f>
        <v>6.7117215506902778E-2</v>
      </c>
      <c r="H69" s="72">
        <f>I69*24</f>
        <v>96648.790329939991</v>
      </c>
      <c r="I69" s="82">
        <f>F69*1000</f>
        <v>4027.0329304141665</v>
      </c>
      <c r="J69" s="88">
        <f t="shared" si="61"/>
        <v>67.117215506902781</v>
      </c>
      <c r="K69" s="33">
        <v>999.13</v>
      </c>
      <c r="L69" s="85">
        <f t="shared" si="62"/>
        <v>82.151471780448986</v>
      </c>
      <c r="M69" s="35">
        <f>C69/K69</f>
        <v>3.4229779908520412</v>
      </c>
      <c r="N69" s="21">
        <f>M69/60</f>
        <v>5.7049633180867351E-2</v>
      </c>
      <c r="O69" s="72">
        <f>P69*24</f>
        <v>82151.471780448992</v>
      </c>
      <c r="P69" s="82">
        <f>M69*1000</f>
        <v>3422.9779908520413</v>
      </c>
      <c r="Q69" s="88">
        <f t="shared" si="63"/>
        <v>57.049633180867353</v>
      </c>
      <c r="R69" s="235"/>
    </row>
    <row r="71" spans="2:18" ht="15.75" thickBot="1" x14ac:dyDescent="0.3"/>
    <row r="72" spans="2:18" ht="15.75" thickBot="1" x14ac:dyDescent="0.3">
      <c r="B72" s="194" t="s">
        <v>96</v>
      </c>
      <c r="C72" s="194" t="s">
        <v>97</v>
      </c>
      <c r="D72" s="5"/>
      <c r="E72" s="230" t="s">
        <v>98</v>
      </c>
      <c r="F72" s="231"/>
      <c r="G72" s="231"/>
      <c r="H72" s="231"/>
      <c r="I72" s="231"/>
      <c r="J72" s="231"/>
      <c r="K72" s="5"/>
      <c r="L72" s="230" t="s">
        <v>99</v>
      </c>
      <c r="M72" s="231"/>
      <c r="N72" s="231"/>
      <c r="O72" s="231"/>
      <c r="P72" s="231"/>
      <c r="Q72" s="232"/>
      <c r="R72" s="233" t="s">
        <v>25</v>
      </c>
    </row>
    <row r="73" spans="2:18" ht="60.75" customHeight="1" thickBot="1" x14ac:dyDescent="0.3">
      <c r="B73" s="91" t="s">
        <v>47</v>
      </c>
      <c r="C73" s="103" t="s">
        <v>4</v>
      </c>
      <c r="D73" s="57" t="s">
        <v>23</v>
      </c>
      <c r="E73" s="107" t="s">
        <v>15</v>
      </c>
      <c r="F73" s="107" t="s">
        <v>5</v>
      </c>
      <c r="G73" s="108" t="s">
        <v>6</v>
      </c>
      <c r="H73" s="107" t="s">
        <v>17</v>
      </c>
      <c r="I73" s="107" t="s">
        <v>11</v>
      </c>
      <c r="J73" s="109" t="s">
        <v>12</v>
      </c>
      <c r="K73" s="26" t="s">
        <v>21</v>
      </c>
      <c r="L73" s="104" t="s">
        <v>49</v>
      </c>
      <c r="M73" s="104" t="s">
        <v>9</v>
      </c>
      <c r="N73" s="105" t="s">
        <v>10</v>
      </c>
      <c r="O73" s="105" t="s">
        <v>36</v>
      </c>
      <c r="P73" s="104" t="s">
        <v>37</v>
      </c>
      <c r="Q73" s="106" t="s">
        <v>38</v>
      </c>
      <c r="R73" s="234"/>
    </row>
    <row r="74" spans="2:18" x14ac:dyDescent="0.25">
      <c r="B74" s="97" t="s">
        <v>1</v>
      </c>
      <c r="C74" s="50">
        <v>684000</v>
      </c>
      <c r="D74" s="60">
        <f>K74*I6</f>
        <v>849.26049999999998</v>
      </c>
      <c r="E74" s="50">
        <f>F74*24</f>
        <v>19329.758065988</v>
      </c>
      <c r="F74" s="61">
        <f>C74/D74</f>
        <v>805.40658608283331</v>
      </c>
      <c r="G74" s="68">
        <f>F74/60</f>
        <v>13.423443101380554</v>
      </c>
      <c r="H74" s="83">
        <f t="shared" ref="H74:H76" si="64">I74*24</f>
        <v>19329758.065988</v>
      </c>
      <c r="I74" s="81">
        <f t="shared" ref="I74:I76" si="65">F74*1000</f>
        <v>805406.58608283335</v>
      </c>
      <c r="J74" s="65">
        <f>I74/60</f>
        <v>13423.443101380555</v>
      </c>
      <c r="K74" s="27">
        <v>999.13</v>
      </c>
      <c r="L74" s="50">
        <f>M74*24</f>
        <v>16430.294356089798</v>
      </c>
      <c r="M74" s="80">
        <f>C74/K74</f>
        <v>684.59559817040827</v>
      </c>
      <c r="N74" s="68">
        <f>M74/60</f>
        <v>11.409926636173472</v>
      </c>
      <c r="O74" s="83">
        <f t="shared" ref="O74:O76" si="66">P74*24</f>
        <v>16430294.356089799</v>
      </c>
      <c r="P74" s="81">
        <f t="shared" ref="P74:P76" si="67">M74*1000</f>
        <v>684595.59817040828</v>
      </c>
      <c r="Q74" s="65">
        <f>P74/60</f>
        <v>11409.926636173472</v>
      </c>
      <c r="R74" s="234"/>
    </row>
    <row r="75" spans="2:18" x14ac:dyDescent="0.25">
      <c r="B75" s="98" t="s">
        <v>19</v>
      </c>
      <c r="C75" s="14">
        <v>342000</v>
      </c>
      <c r="D75" s="60">
        <f>K75*I6</f>
        <v>849.26049999999998</v>
      </c>
      <c r="E75" s="50">
        <f t="shared" ref="E75:E77" si="68">F75*24</f>
        <v>9664.8790329940002</v>
      </c>
      <c r="F75" s="61">
        <f>C75/D75</f>
        <v>402.70329304141666</v>
      </c>
      <c r="G75" s="10">
        <f>F75/60</f>
        <v>6.7117215506902772</v>
      </c>
      <c r="H75" s="28">
        <f t="shared" si="64"/>
        <v>9664879.0329940002</v>
      </c>
      <c r="I75" s="11">
        <f t="shared" si="65"/>
        <v>402703.29304141668</v>
      </c>
      <c r="J75" s="65">
        <f t="shared" ref="J75:J77" si="69">I75/60</f>
        <v>6711.7215506902776</v>
      </c>
      <c r="K75" s="27">
        <v>999.13</v>
      </c>
      <c r="L75" s="50">
        <f t="shared" ref="L75:L77" si="70">M75*24</f>
        <v>8215.1471780448992</v>
      </c>
      <c r="M75" s="9">
        <f>C75/K75</f>
        <v>342.29779908520413</v>
      </c>
      <c r="N75" s="10">
        <f>M75/60</f>
        <v>5.7049633180867358</v>
      </c>
      <c r="O75" s="28">
        <f t="shared" si="66"/>
        <v>8215147.1780448994</v>
      </c>
      <c r="P75" s="11">
        <f t="shared" si="67"/>
        <v>342297.79908520414</v>
      </c>
      <c r="Q75" s="65">
        <f t="shared" ref="Q75:Q77" si="71">P75/60</f>
        <v>5704.9633180867359</v>
      </c>
      <c r="R75" s="234"/>
    </row>
    <row r="76" spans="2:18" x14ac:dyDescent="0.25">
      <c r="B76" s="98" t="s">
        <v>20</v>
      </c>
      <c r="C76" s="14">
        <v>17100</v>
      </c>
      <c r="D76" s="60">
        <f>K76*I6</f>
        <v>849.26049999999998</v>
      </c>
      <c r="E76" s="50">
        <f t="shared" si="68"/>
        <v>483.24395164969997</v>
      </c>
      <c r="F76" s="61">
        <f>C76/D76</f>
        <v>20.135164652070831</v>
      </c>
      <c r="G76" s="10">
        <f>F76/60</f>
        <v>0.33558607753451386</v>
      </c>
      <c r="H76" s="28">
        <f t="shared" si="64"/>
        <v>483243.95164969994</v>
      </c>
      <c r="I76" s="11">
        <f t="shared" si="65"/>
        <v>20135.164652070831</v>
      </c>
      <c r="J76" s="65">
        <f t="shared" si="69"/>
        <v>335.58607753451383</v>
      </c>
      <c r="K76" s="27">
        <v>999.13</v>
      </c>
      <c r="L76" s="50">
        <f t="shared" si="70"/>
        <v>410.75735890224496</v>
      </c>
      <c r="M76" s="61">
        <f>C76/K76</f>
        <v>17.114889954260207</v>
      </c>
      <c r="N76" s="10">
        <f>M76/60</f>
        <v>0.28524816590433677</v>
      </c>
      <c r="O76" s="28">
        <f t="shared" si="66"/>
        <v>410757.358902245</v>
      </c>
      <c r="P76" s="11">
        <f t="shared" si="67"/>
        <v>17114.889954260208</v>
      </c>
      <c r="Q76" s="65">
        <f t="shared" si="71"/>
        <v>285.24816590433682</v>
      </c>
      <c r="R76" s="234"/>
    </row>
    <row r="77" spans="2:18" ht="15.75" thickBot="1" x14ac:dyDescent="0.3">
      <c r="B77" s="96" t="s">
        <v>53</v>
      </c>
      <c r="C77" s="34">
        <v>3420</v>
      </c>
      <c r="D77" s="89">
        <f>K77*I6</f>
        <v>849.26049999999998</v>
      </c>
      <c r="E77" s="101">
        <f t="shared" si="68"/>
        <v>96.648790329939999</v>
      </c>
      <c r="F77" s="90">
        <f>C77/D77</f>
        <v>4.0270329304141663</v>
      </c>
      <c r="G77" s="182">
        <f>F77/60</f>
        <v>6.7117215506902778E-2</v>
      </c>
      <c r="H77" s="72">
        <f>I77*24</f>
        <v>96648.790329939991</v>
      </c>
      <c r="I77" s="82">
        <f>F77*1000</f>
        <v>4027.0329304141665</v>
      </c>
      <c r="J77" s="88">
        <f t="shared" si="69"/>
        <v>67.117215506902781</v>
      </c>
      <c r="K77" s="33">
        <v>999.13</v>
      </c>
      <c r="L77" s="85">
        <f t="shared" si="70"/>
        <v>82.151471780448986</v>
      </c>
      <c r="M77" s="35">
        <f>C77/K77</f>
        <v>3.4229779908520412</v>
      </c>
      <c r="N77" s="21">
        <f>M77/60</f>
        <v>5.7049633180867351E-2</v>
      </c>
      <c r="O77" s="72">
        <f>P77*24</f>
        <v>82151.471780448992</v>
      </c>
      <c r="P77" s="82">
        <f>M77*1000</f>
        <v>3422.9779908520413</v>
      </c>
      <c r="Q77" s="88">
        <f t="shared" si="71"/>
        <v>57.049633180867353</v>
      </c>
      <c r="R77" s="235"/>
    </row>
    <row r="78" spans="2:18" x14ac:dyDescent="0.25">
      <c r="B78" s="99"/>
      <c r="C78" s="39"/>
      <c r="D78" s="112"/>
      <c r="E78" s="39"/>
      <c r="F78" s="40"/>
      <c r="G78" s="74"/>
      <c r="H78" s="39"/>
      <c r="I78" s="43"/>
      <c r="J78" s="40"/>
      <c r="K78" s="73"/>
      <c r="L78" s="39"/>
      <c r="M78" s="74"/>
      <c r="N78" s="74"/>
      <c r="O78" s="39"/>
      <c r="P78" s="43"/>
      <c r="Q78" s="40"/>
      <c r="R78" s="75"/>
    </row>
    <row r="79" spans="2:18" ht="15.75" thickBot="1" x14ac:dyDescent="0.3">
      <c r="B79" s="99"/>
      <c r="C79" s="39"/>
      <c r="D79" s="112"/>
      <c r="E79" s="39"/>
      <c r="F79" s="40"/>
      <c r="G79" s="74"/>
      <c r="H79" s="39"/>
      <c r="I79" s="43"/>
      <c r="J79" s="40"/>
      <c r="K79" s="73"/>
      <c r="L79" s="39"/>
      <c r="M79" s="74"/>
      <c r="N79" s="74"/>
      <c r="O79" s="39"/>
      <c r="P79" s="43"/>
      <c r="Q79" s="40"/>
      <c r="R79" s="75"/>
    </row>
    <row r="80" spans="2:18" ht="15.75" thickBot="1" x14ac:dyDescent="0.3">
      <c r="B80" s="194" t="s">
        <v>96</v>
      </c>
      <c r="C80" s="194" t="s">
        <v>97</v>
      </c>
      <c r="D80" s="5"/>
      <c r="E80" s="230" t="s">
        <v>98</v>
      </c>
      <c r="F80" s="231"/>
      <c r="G80" s="231"/>
      <c r="H80" s="231"/>
      <c r="I80" s="231"/>
      <c r="J80" s="231"/>
      <c r="K80" s="5"/>
      <c r="L80" s="230" t="s">
        <v>99</v>
      </c>
      <c r="M80" s="231"/>
      <c r="N80" s="231"/>
      <c r="O80" s="231"/>
      <c r="P80" s="231"/>
      <c r="Q80" s="232"/>
      <c r="R80" s="233" t="s">
        <v>25</v>
      </c>
    </row>
    <row r="81" spans="2:18" ht="60.75" customHeight="1" thickBot="1" x14ac:dyDescent="0.3">
      <c r="B81" s="91" t="s">
        <v>55</v>
      </c>
      <c r="C81" s="103" t="s">
        <v>4</v>
      </c>
      <c r="D81" s="57" t="s">
        <v>23</v>
      </c>
      <c r="E81" s="107" t="s">
        <v>15</v>
      </c>
      <c r="F81" s="107" t="s">
        <v>5</v>
      </c>
      <c r="G81" s="108" t="s">
        <v>6</v>
      </c>
      <c r="H81" s="107" t="s">
        <v>17</v>
      </c>
      <c r="I81" s="107" t="s">
        <v>11</v>
      </c>
      <c r="J81" s="109" t="s">
        <v>12</v>
      </c>
      <c r="K81" s="26" t="s">
        <v>21</v>
      </c>
      <c r="L81" s="104" t="s">
        <v>49</v>
      </c>
      <c r="M81" s="104" t="s">
        <v>9</v>
      </c>
      <c r="N81" s="105" t="s">
        <v>10</v>
      </c>
      <c r="O81" s="105" t="s">
        <v>36</v>
      </c>
      <c r="P81" s="104" t="s">
        <v>37</v>
      </c>
      <c r="Q81" s="106" t="s">
        <v>38</v>
      </c>
      <c r="R81" s="234"/>
    </row>
    <row r="82" spans="2:18" x14ac:dyDescent="0.25">
      <c r="B82" s="97" t="s">
        <v>1</v>
      </c>
      <c r="C82" s="50">
        <v>1400000</v>
      </c>
      <c r="D82" s="60">
        <f>K82*I6</f>
        <v>849.26049999999998</v>
      </c>
      <c r="E82" s="50">
        <f>F82*24</f>
        <v>39563.832298805843</v>
      </c>
      <c r="F82" s="61">
        <f>C82/D82</f>
        <v>1648.4930124502434</v>
      </c>
      <c r="G82" s="68">
        <f>F82/60</f>
        <v>27.474883540837389</v>
      </c>
      <c r="H82" s="83">
        <f t="shared" ref="H82:H84" si="72">I82*24</f>
        <v>39563832.29880584</v>
      </c>
      <c r="I82" s="81">
        <f t="shared" ref="I82:I84" si="73">F82*1000</f>
        <v>1648493.0124502433</v>
      </c>
      <c r="J82" s="65">
        <f>I82/60</f>
        <v>27474.883540837389</v>
      </c>
      <c r="K82" s="27">
        <v>999.13</v>
      </c>
      <c r="L82" s="50">
        <f>M82*24</f>
        <v>33629.257453984967</v>
      </c>
      <c r="M82" s="80">
        <f>C82/K82</f>
        <v>1401.219060582707</v>
      </c>
      <c r="N82" s="68">
        <f>M82/60</f>
        <v>23.353651009711783</v>
      </c>
      <c r="O82" s="83">
        <f t="shared" ref="O82:O84" si="74">P82*24</f>
        <v>33629257.453984968</v>
      </c>
      <c r="P82" s="81">
        <f t="shared" ref="P82:P84" si="75">M82*1000</f>
        <v>1401219.0605827069</v>
      </c>
      <c r="Q82" s="65">
        <f>P82/60</f>
        <v>23353.651009711783</v>
      </c>
      <c r="R82" s="234"/>
    </row>
    <row r="83" spans="2:18" x14ac:dyDescent="0.25">
      <c r="B83" s="98" t="s">
        <v>19</v>
      </c>
      <c r="C83" s="14">
        <v>700000</v>
      </c>
      <c r="D83" s="60">
        <f>K83*I6</f>
        <v>849.26049999999998</v>
      </c>
      <c r="E83" s="50">
        <f t="shared" ref="E83:E85" si="76">F83*24</f>
        <v>19781.916149402921</v>
      </c>
      <c r="F83" s="61">
        <f>C83/D83</f>
        <v>824.24650622512172</v>
      </c>
      <c r="G83" s="10">
        <f>F83/60</f>
        <v>13.737441770418695</v>
      </c>
      <c r="H83" s="28">
        <f t="shared" si="72"/>
        <v>19781916.14940292</v>
      </c>
      <c r="I83" s="11">
        <f t="shared" si="73"/>
        <v>824246.50622512167</v>
      </c>
      <c r="J83" s="65">
        <f t="shared" ref="J83:J85" si="77">I83/60</f>
        <v>13737.441770418694</v>
      </c>
      <c r="K83" s="27">
        <v>999.13</v>
      </c>
      <c r="L83" s="50">
        <f t="shared" ref="L83:L85" si="78">M83*24</f>
        <v>16814.628726992483</v>
      </c>
      <c r="M83" s="9">
        <f>C83/K83</f>
        <v>700.60953029135351</v>
      </c>
      <c r="N83" s="10">
        <f>M83/60</f>
        <v>11.676825504855891</v>
      </c>
      <c r="O83" s="28">
        <f t="shared" si="74"/>
        <v>16814628.726992484</v>
      </c>
      <c r="P83" s="11">
        <f t="shared" si="75"/>
        <v>700609.53029135347</v>
      </c>
      <c r="Q83" s="65">
        <f t="shared" ref="Q83:Q85" si="79">P83/60</f>
        <v>11676.825504855891</v>
      </c>
      <c r="R83" s="234"/>
    </row>
    <row r="84" spans="2:18" x14ac:dyDescent="0.25">
      <c r="B84" s="98" t="s">
        <v>20</v>
      </c>
      <c r="C84" s="14">
        <v>35000</v>
      </c>
      <c r="D84" s="60">
        <f>K84*I6</f>
        <v>849.26049999999998</v>
      </c>
      <c r="E84" s="50">
        <f t="shared" si="76"/>
        <v>989.09580747014616</v>
      </c>
      <c r="F84" s="61">
        <f>C84/D84</f>
        <v>41.212325311256087</v>
      </c>
      <c r="G84" s="10">
        <f>F84/60</f>
        <v>0.68687208852093484</v>
      </c>
      <c r="H84" s="28">
        <f t="shared" si="72"/>
        <v>989095.8074701461</v>
      </c>
      <c r="I84" s="11">
        <f t="shared" si="73"/>
        <v>41212.325311256085</v>
      </c>
      <c r="J84" s="65">
        <f t="shared" si="77"/>
        <v>686.87208852093477</v>
      </c>
      <c r="K84" s="27">
        <v>999.13</v>
      </c>
      <c r="L84" s="50">
        <f t="shared" si="78"/>
        <v>840.73143634962412</v>
      </c>
      <c r="M84" s="61">
        <f>C84/K84</f>
        <v>35.030476514567674</v>
      </c>
      <c r="N84" s="10">
        <f>M84/60</f>
        <v>0.58384127524279461</v>
      </c>
      <c r="O84" s="28">
        <f t="shared" si="74"/>
        <v>840731.43634962407</v>
      </c>
      <c r="P84" s="11">
        <f t="shared" si="75"/>
        <v>35030.476514567672</v>
      </c>
      <c r="Q84" s="65">
        <f t="shared" si="79"/>
        <v>583.8412752427945</v>
      </c>
      <c r="R84" s="234"/>
    </row>
    <row r="85" spans="2:18" ht="15.75" thickBot="1" x14ac:dyDescent="0.3">
      <c r="B85" s="96" t="s">
        <v>53</v>
      </c>
      <c r="C85" s="34">
        <v>7000</v>
      </c>
      <c r="D85" s="89">
        <f>K85*I6</f>
        <v>849.26049999999998</v>
      </c>
      <c r="E85" s="85">
        <f t="shared" si="76"/>
        <v>197.8191614940292</v>
      </c>
      <c r="F85" s="90">
        <f>C85/D85</f>
        <v>8.2424650622512168</v>
      </c>
      <c r="G85" s="21">
        <f>F85/60</f>
        <v>0.13737441770418696</v>
      </c>
      <c r="H85" s="72">
        <f>I85*24</f>
        <v>197819.16149402919</v>
      </c>
      <c r="I85" s="82">
        <f>F85*1000</f>
        <v>8242.4650622512163</v>
      </c>
      <c r="J85" s="88">
        <f t="shared" si="77"/>
        <v>137.37441770418692</v>
      </c>
      <c r="K85" s="33">
        <v>999.13</v>
      </c>
      <c r="L85" s="85">
        <f t="shared" si="78"/>
        <v>168.14628726992481</v>
      </c>
      <c r="M85" s="35">
        <f>C85/K85</f>
        <v>7.0060953029135344</v>
      </c>
      <c r="N85" s="21">
        <f>M85/60</f>
        <v>0.11676825504855891</v>
      </c>
      <c r="O85" s="72">
        <f>P85*24</f>
        <v>168146.28726992483</v>
      </c>
      <c r="P85" s="82">
        <f>M85*1000</f>
        <v>7006.0953029135344</v>
      </c>
      <c r="Q85" s="88">
        <f t="shared" si="79"/>
        <v>116.76825504855891</v>
      </c>
      <c r="R85" s="235"/>
    </row>
    <row r="86" spans="2:18" x14ac:dyDescent="0.25">
      <c r="B86" s="99"/>
      <c r="C86" s="39"/>
      <c r="D86" s="112"/>
      <c r="E86" s="39"/>
      <c r="F86" s="40"/>
      <c r="G86" s="74"/>
      <c r="H86" s="39"/>
      <c r="I86" s="43"/>
      <c r="J86" s="40"/>
      <c r="K86" s="73"/>
      <c r="L86" s="39"/>
      <c r="M86" s="74"/>
      <c r="N86" s="74"/>
      <c r="O86" s="39"/>
      <c r="P86" s="43"/>
      <c r="Q86" s="40"/>
      <c r="R86" s="75"/>
    </row>
    <row r="87" spans="2:18" ht="15.75" thickBot="1" x14ac:dyDescent="0.3">
      <c r="B87" s="99"/>
      <c r="C87" s="39"/>
      <c r="D87" s="112"/>
      <c r="E87" s="39"/>
      <c r="F87" s="40"/>
      <c r="G87" s="74"/>
      <c r="H87" s="39"/>
      <c r="I87" s="43"/>
      <c r="J87" s="40"/>
      <c r="K87" s="73"/>
      <c r="L87" s="39"/>
      <c r="M87" s="74"/>
      <c r="N87" s="74"/>
      <c r="O87" s="39"/>
      <c r="P87" s="43"/>
      <c r="Q87" s="40"/>
      <c r="R87" s="75"/>
    </row>
    <row r="88" spans="2:18" ht="15.75" thickBot="1" x14ac:dyDescent="0.3">
      <c r="B88" s="194" t="s">
        <v>96</v>
      </c>
      <c r="C88" s="194" t="s">
        <v>97</v>
      </c>
      <c r="D88" s="5"/>
      <c r="E88" s="230" t="s">
        <v>98</v>
      </c>
      <c r="F88" s="231"/>
      <c r="G88" s="231"/>
      <c r="H88" s="231"/>
      <c r="I88" s="231"/>
      <c r="J88" s="231"/>
      <c r="K88" s="5"/>
      <c r="L88" s="230" t="s">
        <v>99</v>
      </c>
      <c r="M88" s="231"/>
      <c r="N88" s="231"/>
      <c r="O88" s="231"/>
      <c r="P88" s="231"/>
      <c r="Q88" s="232"/>
      <c r="R88" s="233" t="s">
        <v>25</v>
      </c>
    </row>
    <row r="89" spans="2:18" ht="60.75" customHeight="1" thickBot="1" x14ac:dyDescent="0.3">
      <c r="B89" s="91" t="s">
        <v>56</v>
      </c>
      <c r="C89" s="103" t="s">
        <v>4</v>
      </c>
      <c r="D89" s="57" t="s">
        <v>23</v>
      </c>
      <c r="E89" s="107" t="s">
        <v>15</v>
      </c>
      <c r="F89" s="107" t="s">
        <v>5</v>
      </c>
      <c r="G89" s="108" t="s">
        <v>6</v>
      </c>
      <c r="H89" s="107" t="s">
        <v>17</v>
      </c>
      <c r="I89" s="107" t="s">
        <v>11</v>
      </c>
      <c r="J89" s="109" t="s">
        <v>12</v>
      </c>
      <c r="K89" s="26" t="s">
        <v>21</v>
      </c>
      <c r="L89" s="104" t="s">
        <v>49</v>
      </c>
      <c r="M89" s="104" t="s">
        <v>9</v>
      </c>
      <c r="N89" s="105" t="s">
        <v>10</v>
      </c>
      <c r="O89" s="105" t="s">
        <v>36</v>
      </c>
      <c r="P89" s="104" t="s">
        <v>37</v>
      </c>
      <c r="Q89" s="106" t="s">
        <v>38</v>
      </c>
      <c r="R89" s="234"/>
    </row>
    <row r="90" spans="2:18" x14ac:dyDescent="0.25">
      <c r="B90" s="97" t="s">
        <v>1</v>
      </c>
      <c r="C90" s="50">
        <v>2800000</v>
      </c>
      <c r="D90" s="60">
        <f>K90*I6</f>
        <v>849.26049999999998</v>
      </c>
      <c r="E90" s="50">
        <f>F90*24</f>
        <v>79127.664597611685</v>
      </c>
      <c r="F90" s="61">
        <f>C90/D90</f>
        <v>3296.9860249004869</v>
      </c>
      <c r="G90" s="68">
        <f>F90/60</f>
        <v>54.949767081674779</v>
      </c>
      <c r="H90" s="83">
        <f t="shared" ref="H90:H92" si="80">I90*24</f>
        <v>79127664.597611681</v>
      </c>
      <c r="I90" s="81">
        <f t="shared" ref="I90:I92" si="81">F90*1000</f>
        <v>3296986.0249004867</v>
      </c>
      <c r="J90" s="65">
        <f>I90/60</f>
        <v>54949.767081674778</v>
      </c>
      <c r="K90" s="27">
        <v>999.13</v>
      </c>
      <c r="L90" s="50">
        <f>M90*24</f>
        <v>67258.514907969933</v>
      </c>
      <c r="M90" s="80">
        <f>C90/K90</f>
        <v>2802.438121165414</v>
      </c>
      <c r="N90" s="68">
        <f>M90/60</f>
        <v>46.707302019423565</v>
      </c>
      <c r="O90" s="83">
        <f t="shared" ref="O90:O92" si="82">P90*24</f>
        <v>67258514.907969937</v>
      </c>
      <c r="P90" s="81">
        <f t="shared" ref="P90:P92" si="83">M90*1000</f>
        <v>2802438.1211654139</v>
      </c>
      <c r="Q90" s="65">
        <f>P90/60</f>
        <v>46707.302019423565</v>
      </c>
      <c r="R90" s="234"/>
    </row>
    <row r="91" spans="2:18" x14ac:dyDescent="0.25">
      <c r="B91" s="98" t="s">
        <v>19</v>
      </c>
      <c r="C91" s="14">
        <v>1400000</v>
      </c>
      <c r="D91" s="60">
        <f>K91*I6</f>
        <v>849.26049999999998</v>
      </c>
      <c r="E91" s="50">
        <f t="shared" ref="E91:E93" si="84">F91*24</f>
        <v>39563.832298805843</v>
      </c>
      <c r="F91" s="61">
        <f>C91/D91</f>
        <v>1648.4930124502434</v>
      </c>
      <c r="G91" s="10">
        <f>F91/60</f>
        <v>27.474883540837389</v>
      </c>
      <c r="H91" s="28">
        <f t="shared" si="80"/>
        <v>39563832.29880584</v>
      </c>
      <c r="I91" s="11">
        <f t="shared" si="81"/>
        <v>1648493.0124502433</v>
      </c>
      <c r="J91" s="65">
        <f t="shared" ref="J91:J93" si="85">I91/60</f>
        <v>27474.883540837389</v>
      </c>
      <c r="K91" s="27">
        <v>999.13</v>
      </c>
      <c r="L91" s="50">
        <f t="shared" ref="L91:L93" si="86">M91*24</f>
        <v>33629.257453984967</v>
      </c>
      <c r="M91" s="9">
        <f>C91/K91</f>
        <v>1401.219060582707</v>
      </c>
      <c r="N91" s="10">
        <f>M91/60</f>
        <v>23.353651009711783</v>
      </c>
      <c r="O91" s="28">
        <f t="shared" si="82"/>
        <v>33629257.453984968</v>
      </c>
      <c r="P91" s="11">
        <f t="shared" si="83"/>
        <v>1401219.0605827069</v>
      </c>
      <c r="Q91" s="65">
        <f t="shared" ref="Q91:Q93" si="87">P91/60</f>
        <v>23353.651009711783</v>
      </c>
      <c r="R91" s="234"/>
    </row>
    <row r="92" spans="2:18" x14ac:dyDescent="0.25">
      <c r="B92" s="98" t="s">
        <v>20</v>
      </c>
      <c r="C92" s="14">
        <v>70000</v>
      </c>
      <c r="D92" s="60">
        <f>K92*I6</f>
        <v>849.26049999999998</v>
      </c>
      <c r="E92" s="50">
        <f t="shared" si="84"/>
        <v>1978.1916149402923</v>
      </c>
      <c r="F92" s="61">
        <f>C92/D92</f>
        <v>82.424650622512175</v>
      </c>
      <c r="G92" s="10">
        <f>F92/60</f>
        <v>1.3737441770418697</v>
      </c>
      <c r="H92" s="28">
        <f t="shared" si="80"/>
        <v>1978191.6149402922</v>
      </c>
      <c r="I92" s="11">
        <f t="shared" si="81"/>
        <v>82424.65062251217</v>
      </c>
      <c r="J92" s="65">
        <f t="shared" si="85"/>
        <v>1373.7441770418695</v>
      </c>
      <c r="K92" s="27">
        <v>999.13</v>
      </c>
      <c r="L92" s="50">
        <f t="shared" si="86"/>
        <v>1681.4628726992482</v>
      </c>
      <c r="M92" s="61">
        <f>C92/K92</f>
        <v>70.060953029135348</v>
      </c>
      <c r="N92" s="10">
        <f>M92/60</f>
        <v>1.1676825504855892</v>
      </c>
      <c r="O92" s="28">
        <f t="shared" si="82"/>
        <v>1681462.8726992481</v>
      </c>
      <c r="P92" s="11">
        <f t="shared" si="83"/>
        <v>70060.953029135344</v>
      </c>
      <c r="Q92" s="65">
        <f t="shared" si="87"/>
        <v>1167.682550485589</v>
      </c>
      <c r="R92" s="234"/>
    </row>
    <row r="93" spans="2:18" ht="15.75" thickBot="1" x14ac:dyDescent="0.3">
      <c r="B93" s="96" t="s">
        <v>53</v>
      </c>
      <c r="C93" s="34">
        <v>14000</v>
      </c>
      <c r="D93" s="89">
        <f>K93*I6</f>
        <v>849.26049999999998</v>
      </c>
      <c r="E93" s="85">
        <f t="shared" si="84"/>
        <v>395.63832298805841</v>
      </c>
      <c r="F93" s="90">
        <f>C93/D93</f>
        <v>16.484930124502434</v>
      </c>
      <c r="G93" s="21">
        <f>F93/60</f>
        <v>0.27474883540837391</v>
      </c>
      <c r="H93" s="72">
        <f>I93*24</f>
        <v>395638.32298805838</v>
      </c>
      <c r="I93" s="82">
        <f>F93*1000</f>
        <v>16484.930124502433</v>
      </c>
      <c r="J93" s="88">
        <f t="shared" si="85"/>
        <v>274.74883540837385</v>
      </c>
      <c r="K93" s="33">
        <v>999.13</v>
      </c>
      <c r="L93" s="85">
        <f t="shared" si="86"/>
        <v>336.29257453984962</v>
      </c>
      <c r="M93" s="35">
        <f>C93/K93</f>
        <v>14.012190605827069</v>
      </c>
      <c r="N93" s="21">
        <f>M93/60</f>
        <v>0.23353651009711782</v>
      </c>
      <c r="O93" s="72">
        <f>P93*24</f>
        <v>336292.57453984965</v>
      </c>
      <c r="P93" s="82">
        <f>M93*1000</f>
        <v>14012.190605827069</v>
      </c>
      <c r="Q93" s="88">
        <f t="shared" si="87"/>
        <v>233.53651009711783</v>
      </c>
      <c r="R93" s="235"/>
    </row>
    <row r="94" spans="2:18" x14ac:dyDescent="0.25">
      <c r="B94" s="99"/>
      <c r="C94" s="73"/>
      <c r="D94" s="39"/>
      <c r="E94" s="39"/>
      <c r="F94" s="74"/>
      <c r="G94" s="74"/>
      <c r="H94" s="39"/>
      <c r="I94" s="43"/>
      <c r="J94" s="40"/>
      <c r="K94" s="112"/>
      <c r="L94" s="39"/>
      <c r="M94" s="40"/>
      <c r="N94" s="74"/>
      <c r="O94" s="39"/>
      <c r="P94" s="43"/>
      <c r="Q94" s="40"/>
      <c r="R94" s="75"/>
    </row>
    <row r="95" spans="2:18" x14ac:dyDescent="0.25">
      <c r="B95" s="111" t="s">
        <v>1</v>
      </c>
      <c r="C95" s="227" t="s">
        <v>92</v>
      </c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9"/>
    </row>
    <row r="96" spans="2:18" x14ac:dyDescent="0.25">
      <c r="B96" s="111" t="s">
        <v>19</v>
      </c>
      <c r="C96" s="227" t="s">
        <v>50</v>
      </c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9"/>
    </row>
    <row r="97" spans="2:17" x14ac:dyDescent="0.25">
      <c r="B97" s="111" t="s">
        <v>20</v>
      </c>
      <c r="C97" s="227" t="s">
        <v>54</v>
      </c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9"/>
    </row>
    <row r="98" spans="2:17" x14ac:dyDescent="0.25">
      <c r="B98" s="111" t="s">
        <v>53</v>
      </c>
      <c r="C98" s="227" t="s">
        <v>93</v>
      </c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9"/>
    </row>
  </sheetData>
  <mergeCells count="39">
    <mergeCell ref="R40:R45"/>
    <mergeCell ref="R48:R53"/>
    <mergeCell ref="E40:J40"/>
    <mergeCell ref="L40:Q40"/>
    <mergeCell ref="E48:J48"/>
    <mergeCell ref="L48:Q48"/>
    <mergeCell ref="R24:R29"/>
    <mergeCell ref="R32:R37"/>
    <mergeCell ref="E24:J24"/>
    <mergeCell ref="L24:Q24"/>
    <mergeCell ref="E32:J32"/>
    <mergeCell ref="L32:Q32"/>
    <mergeCell ref="B1:R1"/>
    <mergeCell ref="E5:H5"/>
    <mergeCell ref="R8:R13"/>
    <mergeCell ref="R16:R21"/>
    <mergeCell ref="E8:J8"/>
    <mergeCell ref="L8:Q8"/>
    <mergeCell ref="E16:J16"/>
    <mergeCell ref="L16:Q16"/>
    <mergeCell ref="R56:R61"/>
    <mergeCell ref="R64:R69"/>
    <mergeCell ref="R72:R77"/>
    <mergeCell ref="R80:R85"/>
    <mergeCell ref="R88:R93"/>
    <mergeCell ref="E56:J56"/>
    <mergeCell ref="L56:Q56"/>
    <mergeCell ref="E64:J64"/>
    <mergeCell ref="L64:Q64"/>
    <mergeCell ref="E72:J72"/>
    <mergeCell ref="L72:Q72"/>
    <mergeCell ref="C96:Q96"/>
    <mergeCell ref="C97:Q97"/>
    <mergeCell ref="C98:Q98"/>
    <mergeCell ref="E80:J80"/>
    <mergeCell ref="L80:Q80"/>
    <mergeCell ref="E88:J88"/>
    <mergeCell ref="L88:Q88"/>
    <mergeCell ref="C95:Q95"/>
  </mergeCells>
  <printOptions horizontalCentered="1"/>
  <pageMargins left="0.7" right="0.7" top="0.75" bottom="1" header="0.3" footer="0.3"/>
  <pageSetup scale="66" fitToHeight="3" orientation="landscape" r:id="rId1"/>
  <rowBreaks count="2" manualBreakCount="2">
    <brk id="46" max="16383" man="1"/>
    <brk id="86" max="16383" man="1"/>
  </rowBreaks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9</xdr:col>
                    <xdr:colOff>19050</xdr:colOff>
                    <xdr:row>4</xdr:row>
                    <xdr:rowOff>0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F31"/>
  <sheetViews>
    <sheetView workbookViewId="0">
      <selection activeCell="D5" sqref="D5"/>
    </sheetView>
  </sheetViews>
  <sheetFormatPr defaultRowHeight="15" x14ac:dyDescent="0.25"/>
  <cols>
    <col min="3" max="4" width="20" style="116" customWidth="1"/>
    <col min="5" max="5" width="15.5703125" style="116" bestFit="1" customWidth="1"/>
    <col min="6" max="6" width="10.42578125" style="116" bestFit="1" customWidth="1"/>
  </cols>
  <sheetData>
    <row r="3" spans="2:6" x14ac:dyDescent="0.25">
      <c r="D3" s="1"/>
    </row>
    <row r="4" spans="2:6" ht="15.75" thickBot="1" x14ac:dyDescent="0.3"/>
    <row r="5" spans="2:6" ht="15.75" thickBot="1" x14ac:dyDescent="0.3">
      <c r="C5" s="115" t="s">
        <v>57</v>
      </c>
      <c r="D5" s="147">
        <v>62.366299999999974</v>
      </c>
      <c r="E5" s="116">
        <v>2</v>
      </c>
    </row>
    <row r="6" spans="2:6" x14ac:dyDescent="0.25">
      <c r="C6" s="115"/>
      <c r="D6" s="1">
        <f>IF(DENS_FROM=5,IF(DENS_TO=5,D5,(141.5/(D5+131.5))*VLOOKUP(DENS_TO,DENSITY,2)),
                                       IF(DENS_TO=5,141.5/D5*VLOOKUP(DENS_FROM,DENSITY,2)-131.5,
                                                                      D5/VLOOKUP(DENS_FROM,DENSITY,2)*VLOOKUP(DENS_TO,DENSITY,2)))</f>
        <v>62.366299999999974</v>
      </c>
      <c r="E6" s="116">
        <v>2</v>
      </c>
    </row>
    <row r="10" spans="2:6" ht="15.75" thickBot="1" x14ac:dyDescent="0.3"/>
    <row r="11" spans="2:6" x14ac:dyDescent="0.25">
      <c r="B11" s="145" t="s">
        <v>57</v>
      </c>
      <c r="C11" s="117">
        <v>1</v>
      </c>
      <c r="D11" s="118">
        <f>D18/1000</f>
        <v>0.99901229231941002</v>
      </c>
      <c r="E11" s="119"/>
      <c r="F11" s="120" t="s">
        <v>58</v>
      </c>
    </row>
    <row r="12" spans="2:6" x14ac:dyDescent="0.25">
      <c r="B12" s="121"/>
      <c r="C12" s="122">
        <f t="shared" ref="C12:C19" si="0">C11+1</f>
        <v>2</v>
      </c>
      <c r="D12" s="123">
        <v>1</v>
      </c>
      <c r="E12" s="124" t="s">
        <v>59</v>
      </c>
      <c r="F12" s="125" t="s">
        <v>60</v>
      </c>
    </row>
    <row r="13" spans="2:6" x14ac:dyDescent="0.25">
      <c r="B13" s="121"/>
      <c r="C13" s="122">
        <f t="shared" si="0"/>
        <v>3</v>
      </c>
      <c r="D13" s="134">
        <f>D18*lb_per_kg/USG_per_m3</f>
        <v>8.3371616319444399</v>
      </c>
      <c r="E13" s="124"/>
      <c r="F13" s="125" t="s">
        <v>61</v>
      </c>
    </row>
    <row r="14" spans="2:6" x14ac:dyDescent="0.25">
      <c r="B14" s="121"/>
      <c r="C14" s="122">
        <f t="shared" si="0"/>
        <v>4</v>
      </c>
      <c r="D14" s="134">
        <f>D18*lb_per_kg/CF_per_m3</f>
        <v>62.366299999999974</v>
      </c>
      <c r="E14" s="124"/>
      <c r="F14" s="125" t="s">
        <v>62</v>
      </c>
    </row>
    <row r="15" spans="2:6" x14ac:dyDescent="0.25">
      <c r="B15" s="126"/>
      <c r="C15" s="122">
        <f t="shared" si="0"/>
        <v>5</v>
      </c>
      <c r="D15" s="127">
        <v>141.5</v>
      </c>
      <c r="E15" s="127">
        <v>131.5</v>
      </c>
      <c r="F15" s="125" t="s">
        <v>63</v>
      </c>
    </row>
    <row r="16" spans="2:6" x14ac:dyDescent="0.25">
      <c r="B16" s="121"/>
      <c r="C16" s="122">
        <f t="shared" si="0"/>
        <v>6</v>
      </c>
      <c r="D16" s="134">
        <f>D18*lb_per_kg/BBL_per_m3</f>
        <v>350.16078854166653</v>
      </c>
      <c r="E16" s="124"/>
      <c r="F16" s="125" t="s">
        <v>64</v>
      </c>
    </row>
    <row r="17" spans="2:6" x14ac:dyDescent="0.25">
      <c r="B17" s="126"/>
      <c r="C17" s="122">
        <f t="shared" si="0"/>
        <v>7</v>
      </c>
      <c r="D17" s="127">
        <v>815.25311999999997</v>
      </c>
      <c r="E17" s="124" t="s">
        <v>65</v>
      </c>
      <c r="F17" s="125" t="s">
        <v>66</v>
      </c>
    </row>
    <row r="18" spans="2:6" x14ac:dyDescent="0.25">
      <c r="B18" s="126"/>
      <c r="C18" s="122">
        <f t="shared" si="0"/>
        <v>8</v>
      </c>
      <c r="D18" s="133">
        <v>999.01229231940999</v>
      </c>
      <c r="E18" s="124"/>
      <c r="F18" s="125" t="s">
        <v>67</v>
      </c>
    </row>
    <row r="19" spans="2:6" ht="15.75" thickBot="1" x14ac:dyDescent="0.3">
      <c r="B19" s="121"/>
      <c r="C19" s="128">
        <f t="shared" si="0"/>
        <v>9</v>
      </c>
      <c r="D19" s="129">
        <f>D18*10^9</f>
        <v>999012292319.41003</v>
      </c>
      <c r="E19" s="130"/>
      <c r="F19" s="131" t="s">
        <v>68</v>
      </c>
    </row>
    <row r="21" spans="2:6" ht="15.75" thickBot="1" x14ac:dyDescent="0.3"/>
    <row r="22" spans="2:6" x14ac:dyDescent="0.25">
      <c r="B22" s="115" t="s">
        <v>82</v>
      </c>
      <c r="C22" s="135"/>
      <c r="D22" s="136">
        <v>1</v>
      </c>
      <c r="E22" s="119" t="s">
        <v>69</v>
      </c>
      <c r="F22" s="137"/>
    </row>
    <row r="23" spans="2:6" ht="15.75" thickBot="1" x14ac:dyDescent="0.3">
      <c r="C23" s="141" t="s">
        <v>73</v>
      </c>
      <c r="D23" s="144">
        <v>2.2046226218487757</v>
      </c>
      <c r="E23" s="130" t="s">
        <v>70</v>
      </c>
      <c r="F23" s="143"/>
    </row>
    <row r="24" spans="2:6" ht="15.75" thickBot="1" x14ac:dyDescent="0.3"/>
    <row r="25" spans="2:6" x14ac:dyDescent="0.25">
      <c r="B25" s="115" t="s">
        <v>83</v>
      </c>
      <c r="C25" s="135"/>
      <c r="D25" s="136">
        <v>1</v>
      </c>
      <c r="E25" s="119" t="s">
        <v>71</v>
      </c>
      <c r="F25" s="137"/>
    </row>
    <row r="26" spans="2:6" x14ac:dyDescent="0.25">
      <c r="C26" s="138" t="s">
        <v>77</v>
      </c>
      <c r="D26" s="139">
        <f>USG_per_m3/42</f>
        <v>6.2898107704321058</v>
      </c>
      <c r="E26" s="124" t="s">
        <v>81</v>
      </c>
      <c r="F26" s="140"/>
    </row>
    <row r="27" spans="2:6" x14ac:dyDescent="0.25">
      <c r="C27" s="138" t="s">
        <v>74</v>
      </c>
      <c r="D27" s="139">
        <f>D30/231</f>
        <v>264.17205235814845</v>
      </c>
      <c r="E27" s="124" t="s">
        <v>72</v>
      </c>
      <c r="F27" s="140"/>
    </row>
    <row r="28" spans="2:6" x14ac:dyDescent="0.25">
      <c r="C28" s="138"/>
      <c r="D28" s="132">
        <v>1000</v>
      </c>
      <c r="E28" s="124" t="s">
        <v>80</v>
      </c>
      <c r="F28" s="140"/>
    </row>
    <row r="29" spans="2:6" x14ac:dyDescent="0.25">
      <c r="C29" s="138" t="s">
        <v>75</v>
      </c>
      <c r="D29" s="139">
        <f>D30/12^3</f>
        <v>35.314666721488592</v>
      </c>
      <c r="E29" s="124" t="s">
        <v>76</v>
      </c>
      <c r="F29" s="140"/>
    </row>
    <row r="30" spans="2:6" x14ac:dyDescent="0.25">
      <c r="C30" s="138"/>
      <c r="D30" s="139">
        <f>D31/2.54^3</f>
        <v>61023.74409473229</v>
      </c>
      <c r="E30" s="124" t="s">
        <v>78</v>
      </c>
      <c r="F30" s="140"/>
    </row>
    <row r="31" spans="2:6" ht="15.75" thickBot="1" x14ac:dyDescent="0.3">
      <c r="C31" s="141"/>
      <c r="D31" s="142">
        <v>1000000</v>
      </c>
      <c r="E31" s="130" t="s">
        <v>79</v>
      </c>
      <c r="F31" s="143"/>
    </row>
  </sheetData>
  <pageMargins left="0.7" right="0.7" top="0.75" bottom="0.75" header="0.3" footer="0.3"/>
  <pageSetup scale="86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autoLine="0" autoPict="0">
                <anchor moveWithCells="1">
                  <from>
                    <xdr:col>3</xdr:col>
                    <xdr:colOff>1333500</xdr:colOff>
                    <xdr:row>4</xdr:row>
                    <xdr:rowOff>0</xdr:rowOff>
                  </from>
                  <to>
                    <xdr:col>4</xdr:col>
                    <xdr:colOff>1038225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>
                <anchor moveWithCells="1">
                  <from>
                    <xdr:col>3</xdr:col>
                    <xdr:colOff>1333500</xdr:colOff>
                    <xdr:row>5</xdr:row>
                    <xdr:rowOff>0</xdr:rowOff>
                  </from>
                  <to>
                    <xdr:col>4</xdr:col>
                    <xdr:colOff>1038225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A4" sqref="A4"/>
    </sheetView>
  </sheetViews>
  <sheetFormatPr defaultRowHeight="15" x14ac:dyDescent="0.25"/>
  <cols>
    <col min="1" max="1" width="4" style="2" customWidth="1"/>
    <col min="2" max="2" width="17" style="93" customWidth="1"/>
    <col min="3" max="3" width="13.28515625" style="2" customWidth="1"/>
    <col min="4" max="4" width="12.5703125" style="2" hidden="1" customWidth="1"/>
    <col min="5" max="5" width="9.42578125" style="2" customWidth="1"/>
    <col min="6" max="6" width="12.85546875" style="2" customWidth="1"/>
    <col min="7" max="8" width="11" style="2" customWidth="1"/>
    <col min="9" max="9" width="10.7109375" style="2" customWidth="1"/>
    <col min="10" max="10" width="10.28515625" style="2" customWidth="1"/>
    <col min="11" max="11" width="12.85546875" style="2" hidden="1" customWidth="1"/>
    <col min="12" max="12" width="12.5703125" style="2" customWidth="1"/>
    <col min="13" max="13" width="11.140625" style="2" customWidth="1"/>
    <col min="14" max="14" width="11.7109375" style="2" bestFit="1" customWidth="1"/>
    <col min="15" max="17" width="11.7109375" style="2" customWidth="1"/>
    <col min="18" max="18" width="9" style="2" customWidth="1"/>
    <col min="19" max="16384" width="9.140625" style="2"/>
  </cols>
  <sheetData>
    <row r="1" spans="1:19" ht="24" thickBot="1" x14ac:dyDescent="0.4">
      <c r="B1" s="218" t="s">
        <v>91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20"/>
    </row>
    <row r="2" spans="1:19" ht="15" customHeight="1" x14ac:dyDescent="0.35">
      <c r="B2" s="99" t="s">
        <v>95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9" ht="15" customHeight="1" x14ac:dyDescent="0.35">
      <c r="B3" s="99" t="s">
        <v>94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9" ht="15" customHeight="1" thickBot="1" x14ac:dyDescent="0.4">
      <c r="B4" s="9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9" ht="18.75" customHeight="1" thickBot="1" x14ac:dyDescent="0.4">
      <c r="B5" s="2"/>
      <c r="C5" s="3"/>
      <c r="E5" s="221" t="s">
        <v>84</v>
      </c>
      <c r="F5" s="222"/>
      <c r="G5" s="222"/>
      <c r="H5" s="223"/>
      <c r="I5" s="147">
        <v>0.85</v>
      </c>
      <c r="J5" s="137"/>
    </row>
    <row r="6" spans="1:19" ht="18.75" customHeight="1" thickBot="1" x14ac:dyDescent="0.4">
      <c r="B6" s="2"/>
      <c r="C6" s="3"/>
      <c r="E6" s="187"/>
      <c r="F6" s="113"/>
      <c r="G6" s="113"/>
      <c r="H6" s="146" t="s">
        <v>59</v>
      </c>
      <c r="I6" s="148">
        <f>IF(DENS_FROM=5,(141.5/(I5+131.5))*VLOOKUP(2,DENSITY,2),
                                        I5/VLOOKUP(DENS_FROM,DENSITY,2)*VLOOKUP(2,DENSITY,2))</f>
        <v>0.85</v>
      </c>
      <c r="J6" s="188" t="s">
        <v>85</v>
      </c>
    </row>
    <row r="7" spans="1:19" ht="15.75" customHeight="1" thickBot="1" x14ac:dyDescent="0.3">
      <c r="E7" s="189"/>
      <c r="F7" s="190"/>
      <c r="G7" s="190"/>
      <c r="H7" s="190"/>
      <c r="I7" s="190"/>
      <c r="J7" s="191"/>
      <c r="K7" s="4"/>
      <c r="L7" s="4"/>
    </row>
    <row r="8" spans="1:19" ht="15.75" customHeight="1" thickBot="1" x14ac:dyDescent="0.3">
      <c r="B8" s="194" t="s">
        <v>96</v>
      </c>
      <c r="C8" s="194" t="s">
        <v>97</v>
      </c>
      <c r="D8" s="5"/>
      <c r="E8" s="230" t="s">
        <v>98</v>
      </c>
      <c r="F8" s="231"/>
      <c r="G8" s="231"/>
      <c r="H8" s="231"/>
      <c r="I8" s="231"/>
      <c r="J8" s="231"/>
      <c r="K8" s="5"/>
      <c r="L8" s="230" t="s">
        <v>99</v>
      </c>
      <c r="M8" s="231"/>
      <c r="N8" s="231"/>
      <c r="O8" s="231"/>
      <c r="P8" s="231"/>
      <c r="Q8" s="232"/>
      <c r="R8" s="233" t="s">
        <v>26</v>
      </c>
    </row>
    <row r="9" spans="1:19" ht="45.75" thickBot="1" x14ac:dyDescent="0.3">
      <c r="B9" s="91" t="s">
        <v>88</v>
      </c>
      <c r="C9" s="103" t="s">
        <v>4</v>
      </c>
      <c r="D9" s="57" t="s">
        <v>23</v>
      </c>
      <c r="E9" s="107" t="s">
        <v>15</v>
      </c>
      <c r="F9" s="107" t="s">
        <v>5</v>
      </c>
      <c r="G9" s="108" t="s">
        <v>6</v>
      </c>
      <c r="H9" s="107" t="s">
        <v>17</v>
      </c>
      <c r="I9" s="107" t="s">
        <v>11</v>
      </c>
      <c r="J9" s="109" t="s">
        <v>12</v>
      </c>
      <c r="K9" s="6" t="s">
        <v>22</v>
      </c>
      <c r="L9" s="104" t="s">
        <v>49</v>
      </c>
      <c r="M9" s="104" t="s">
        <v>9</v>
      </c>
      <c r="N9" s="105" t="s">
        <v>10</v>
      </c>
      <c r="O9" s="105" t="s">
        <v>36</v>
      </c>
      <c r="P9" s="104" t="s">
        <v>37</v>
      </c>
      <c r="Q9" s="106" t="s">
        <v>38</v>
      </c>
      <c r="R9" s="234"/>
    </row>
    <row r="10" spans="1:19" x14ac:dyDescent="0.25">
      <c r="B10" s="94" t="s">
        <v>1</v>
      </c>
      <c r="C10" s="150">
        <v>3.6</v>
      </c>
      <c r="D10" s="60">
        <f>K10*I6</f>
        <v>849.26049999999998</v>
      </c>
      <c r="E10" s="175">
        <f>F10*24</f>
        <v>0.10173556876835789</v>
      </c>
      <c r="F10" s="165">
        <f>C10/D10</f>
        <v>4.2389820320149121E-3</v>
      </c>
      <c r="G10" s="162">
        <f>F10/60</f>
        <v>7.0649700533581861E-5</v>
      </c>
      <c r="H10" s="160">
        <f t="shared" ref="H10:H12" si="0">I10*24</f>
        <v>101.73556876835788</v>
      </c>
      <c r="I10" s="184">
        <f t="shared" ref="I10:I12" si="1">F10*1000</f>
        <v>4.2389820320149116</v>
      </c>
      <c r="J10" s="152">
        <f>I10/60</f>
        <v>7.0649700533581855E-2</v>
      </c>
      <c r="K10" s="27">
        <v>999.13</v>
      </c>
      <c r="L10" s="175">
        <f>M10*24</f>
        <v>8.6475233453104206E-2</v>
      </c>
      <c r="M10" s="179">
        <f>C10/K10</f>
        <v>3.6031347272126751E-3</v>
      </c>
      <c r="N10" s="162">
        <f>M10/60</f>
        <v>6.0052245453544582E-5</v>
      </c>
      <c r="O10" s="160">
        <f t="shared" ref="O10:O12" si="2">P10*24</f>
        <v>86.47523345310421</v>
      </c>
      <c r="P10" s="184">
        <f t="shared" ref="P10:P12" si="3">M10*1000</f>
        <v>3.6031347272126752</v>
      </c>
      <c r="Q10" s="152">
        <f>P10/60</f>
        <v>6.0052245453544588E-2</v>
      </c>
      <c r="R10" s="234"/>
    </row>
    <row r="11" spans="1:19" x14ac:dyDescent="0.25">
      <c r="B11" s="95" t="s">
        <v>19</v>
      </c>
      <c r="C11" s="150">
        <v>2.4</v>
      </c>
      <c r="D11" s="60">
        <f>K11*I6</f>
        <v>849.26049999999998</v>
      </c>
      <c r="E11" s="175">
        <f t="shared" ref="E11:E13" si="4">F11*24</f>
        <v>6.7823712512238593E-2</v>
      </c>
      <c r="F11" s="165">
        <f>C11/D11</f>
        <v>2.8259880213432746E-3</v>
      </c>
      <c r="G11" s="163">
        <f>F11/60</f>
        <v>4.7099800355721243E-5</v>
      </c>
      <c r="H11" s="11">
        <f t="shared" si="0"/>
        <v>67.823712512238586</v>
      </c>
      <c r="I11" s="9">
        <f t="shared" si="1"/>
        <v>2.8259880213432744</v>
      </c>
      <c r="J11" s="152">
        <f t="shared" ref="J11:J13" si="5">I11/60</f>
        <v>4.7099800355721241E-2</v>
      </c>
      <c r="K11" s="27">
        <v>999.13</v>
      </c>
      <c r="L11" s="175">
        <f t="shared" ref="L11:L13" si="6">M11*24</f>
        <v>5.7650155635402794E-2</v>
      </c>
      <c r="M11" s="158">
        <f>C11/K11</f>
        <v>2.4020898181417831E-3</v>
      </c>
      <c r="N11" s="163">
        <f>M11/60</f>
        <v>4.0034830302363054E-5</v>
      </c>
      <c r="O11" s="11">
        <f t="shared" si="2"/>
        <v>57.65015563540279</v>
      </c>
      <c r="P11" s="9">
        <f t="shared" si="3"/>
        <v>2.4020898181417829</v>
      </c>
      <c r="Q11" s="152">
        <f t="shared" ref="Q11:Q13" si="7">P11/60</f>
        <v>4.0034830302363052E-2</v>
      </c>
      <c r="R11" s="234"/>
    </row>
    <row r="12" spans="1:19" x14ac:dyDescent="0.25">
      <c r="B12" s="95" t="s">
        <v>20</v>
      </c>
      <c r="C12" s="150">
        <v>0.12</v>
      </c>
      <c r="D12" s="60">
        <f>K12*I6</f>
        <v>849.26049999999998</v>
      </c>
      <c r="E12" s="175">
        <f t="shared" si="4"/>
        <v>3.3911856256119291E-3</v>
      </c>
      <c r="F12" s="165">
        <f>C12/D12</f>
        <v>1.4129940106716372E-4</v>
      </c>
      <c r="G12" s="163">
        <f>F12/60</f>
        <v>2.3549900177860622E-6</v>
      </c>
      <c r="H12" s="9">
        <f t="shared" si="0"/>
        <v>3.391185625611929</v>
      </c>
      <c r="I12" s="31">
        <f t="shared" si="1"/>
        <v>0.14129940106716371</v>
      </c>
      <c r="J12" s="152">
        <f t="shared" si="5"/>
        <v>2.3549900177860616E-3</v>
      </c>
      <c r="K12" s="27">
        <v>999.13</v>
      </c>
      <c r="L12" s="175">
        <f t="shared" si="6"/>
        <v>2.8825077817701398E-3</v>
      </c>
      <c r="M12" s="165">
        <f>C12/K12</f>
        <v>1.2010449090708916E-4</v>
      </c>
      <c r="N12" s="163">
        <f>M12/60</f>
        <v>2.0017415151181528E-6</v>
      </c>
      <c r="O12" s="9">
        <f t="shared" si="2"/>
        <v>2.8825077817701397</v>
      </c>
      <c r="P12" s="31">
        <f t="shared" si="3"/>
        <v>0.12010449090708916</v>
      </c>
      <c r="Q12" s="152">
        <f t="shared" si="7"/>
        <v>2.0017415151181526E-3</v>
      </c>
      <c r="R12" s="234"/>
    </row>
    <row r="13" spans="1:19" ht="15.75" thickBot="1" x14ac:dyDescent="0.3">
      <c r="B13" s="96" t="s">
        <v>53</v>
      </c>
      <c r="C13" s="151">
        <v>2.4E-2</v>
      </c>
      <c r="D13" s="89">
        <f>K13*I6</f>
        <v>849.26049999999998</v>
      </c>
      <c r="E13" s="176">
        <f t="shared" si="4"/>
        <v>6.7823712512238591E-4</v>
      </c>
      <c r="F13" s="159">
        <f>C13/D13</f>
        <v>2.8259880213432745E-5</v>
      </c>
      <c r="G13" s="164">
        <f>F13/60</f>
        <v>4.709980035572124E-7</v>
      </c>
      <c r="H13" s="172">
        <f>I13*24</f>
        <v>0.67823712512238588</v>
      </c>
      <c r="I13" s="156">
        <f>F13*1000</f>
        <v>2.8259880213432745E-2</v>
      </c>
      <c r="J13" s="174">
        <f t="shared" si="5"/>
        <v>4.7099800355721239E-4</v>
      </c>
      <c r="K13" s="33">
        <v>999.13</v>
      </c>
      <c r="L13" s="176">
        <f t="shared" si="6"/>
        <v>5.7650155635402805E-4</v>
      </c>
      <c r="M13" s="166">
        <f>C13/K13</f>
        <v>2.4020898181417835E-5</v>
      </c>
      <c r="N13" s="164">
        <f>M13/60</f>
        <v>4.0034830302363057E-7</v>
      </c>
      <c r="O13" s="172">
        <f>P13*24</f>
        <v>0.576501556354028</v>
      </c>
      <c r="P13" s="156">
        <f>M13*1000</f>
        <v>2.4020898181417834E-2</v>
      </c>
      <c r="Q13" s="174">
        <f t="shared" si="7"/>
        <v>4.0034830302363057E-4</v>
      </c>
      <c r="R13" s="235"/>
    </row>
    <row r="14" spans="1:19" x14ac:dyDescent="0.25">
      <c r="A14" s="38"/>
      <c r="B14" s="99"/>
      <c r="C14" s="39"/>
      <c r="D14" s="41"/>
      <c r="E14" s="42"/>
      <c r="F14" s="43"/>
      <c r="G14" s="40"/>
      <c r="H14" s="39"/>
      <c r="I14" s="39"/>
      <c r="J14" s="39"/>
      <c r="K14" s="38"/>
      <c r="L14" s="39"/>
      <c r="M14" s="40"/>
      <c r="N14" s="40"/>
      <c r="O14" s="40"/>
      <c r="P14" s="39"/>
      <c r="Q14" s="39"/>
      <c r="R14" s="38"/>
      <c r="S14" s="38"/>
    </row>
    <row r="15" spans="1:19" ht="15.75" thickBot="1" x14ac:dyDescent="0.3"/>
    <row r="16" spans="1:19" ht="15.75" thickBot="1" x14ac:dyDescent="0.3">
      <c r="B16" s="194" t="s">
        <v>96</v>
      </c>
      <c r="C16" s="194" t="s">
        <v>97</v>
      </c>
      <c r="D16" s="5"/>
      <c r="E16" s="230" t="s">
        <v>98</v>
      </c>
      <c r="F16" s="231"/>
      <c r="G16" s="231"/>
      <c r="H16" s="231"/>
      <c r="I16" s="231"/>
      <c r="J16" s="231"/>
      <c r="K16" s="5"/>
      <c r="L16" s="230" t="s">
        <v>99</v>
      </c>
      <c r="M16" s="231"/>
      <c r="N16" s="231"/>
      <c r="O16" s="231"/>
      <c r="P16" s="231"/>
      <c r="Q16" s="232"/>
      <c r="R16" s="233" t="s">
        <v>26</v>
      </c>
    </row>
    <row r="17" spans="2:18" ht="45.75" thickBot="1" x14ac:dyDescent="0.3">
      <c r="B17" s="91" t="s">
        <v>89</v>
      </c>
      <c r="C17" s="103" t="s">
        <v>4</v>
      </c>
      <c r="D17" s="57" t="s">
        <v>23</v>
      </c>
      <c r="E17" s="107" t="s">
        <v>15</v>
      </c>
      <c r="F17" s="107" t="s">
        <v>5</v>
      </c>
      <c r="G17" s="108" t="s">
        <v>6</v>
      </c>
      <c r="H17" s="107" t="s">
        <v>17</v>
      </c>
      <c r="I17" s="107" t="s">
        <v>11</v>
      </c>
      <c r="J17" s="109" t="s">
        <v>12</v>
      </c>
      <c r="K17" s="6" t="s">
        <v>22</v>
      </c>
      <c r="L17" s="104" t="s">
        <v>49</v>
      </c>
      <c r="M17" s="104" t="s">
        <v>9</v>
      </c>
      <c r="N17" s="105" t="s">
        <v>10</v>
      </c>
      <c r="O17" s="105" t="s">
        <v>36</v>
      </c>
      <c r="P17" s="104" t="s">
        <v>37</v>
      </c>
      <c r="Q17" s="106" t="s">
        <v>38</v>
      </c>
      <c r="R17" s="234"/>
    </row>
    <row r="18" spans="2:18" x14ac:dyDescent="0.25">
      <c r="B18" s="94" t="s">
        <v>1</v>
      </c>
      <c r="C18" s="149">
        <v>13.5</v>
      </c>
      <c r="D18" s="60">
        <f>K18*I6</f>
        <v>849.26049999999998</v>
      </c>
      <c r="E18" s="175">
        <f>F18*24</f>
        <v>0.38150838288134203</v>
      </c>
      <c r="F18" s="165">
        <f>C18/D18</f>
        <v>1.5896182620055918E-2</v>
      </c>
      <c r="G18" s="162">
        <f>F18/60</f>
        <v>2.6493637700093195E-4</v>
      </c>
      <c r="H18" s="83">
        <f t="shared" ref="H18:H20" si="8">I18*24</f>
        <v>381.50838288134202</v>
      </c>
      <c r="I18" s="81">
        <f t="shared" ref="I18:I20" si="9">F18*1000</f>
        <v>15.896182620055917</v>
      </c>
      <c r="J18" s="185">
        <f>I18/60</f>
        <v>0.26493637700093198</v>
      </c>
      <c r="K18" s="27">
        <v>999.13</v>
      </c>
      <c r="L18" s="175">
        <f>M18*24</f>
        <v>0.32428212544914076</v>
      </c>
      <c r="M18" s="179">
        <f>C18/K18</f>
        <v>1.3511755227047532E-2</v>
      </c>
      <c r="N18" s="162">
        <f>M18/60</f>
        <v>2.2519592045079219E-4</v>
      </c>
      <c r="O18" s="83">
        <f t="shared" ref="O18:O20" si="10">P18*24</f>
        <v>324.28212544914078</v>
      </c>
      <c r="P18" s="81">
        <f t="shared" ref="P18:P20" si="11">M18*1000</f>
        <v>13.511755227047532</v>
      </c>
      <c r="Q18" s="185">
        <f>P18/60</f>
        <v>0.2251959204507922</v>
      </c>
      <c r="R18" s="234"/>
    </row>
    <row r="19" spans="2:18" x14ac:dyDescent="0.25">
      <c r="B19" s="95" t="s">
        <v>19</v>
      </c>
      <c r="C19" s="149">
        <v>9</v>
      </c>
      <c r="D19" s="60">
        <f>K19*I6</f>
        <v>849.26049999999998</v>
      </c>
      <c r="E19" s="175">
        <f t="shared" ref="E19:E21" si="12">F19*24</f>
        <v>0.25433892192089469</v>
      </c>
      <c r="F19" s="165">
        <f>C19/D19</f>
        <v>1.0597455080037279E-2</v>
      </c>
      <c r="G19" s="163">
        <f>F19/60</f>
        <v>1.7662425133395466E-4</v>
      </c>
      <c r="H19" s="28">
        <f t="shared" si="8"/>
        <v>254.33892192089473</v>
      </c>
      <c r="I19" s="9">
        <f t="shared" si="9"/>
        <v>10.59745508003728</v>
      </c>
      <c r="J19" s="185">
        <f t="shared" ref="J19:J21" si="13">I19/60</f>
        <v>0.17662425133395468</v>
      </c>
      <c r="K19" s="27">
        <v>999.13</v>
      </c>
      <c r="L19" s="175">
        <f t="shared" ref="L19:L21" si="14">M19*24</f>
        <v>0.21618808363276049</v>
      </c>
      <c r="M19" s="158">
        <f>C19/K19</f>
        <v>9.0078368180316875E-3</v>
      </c>
      <c r="N19" s="163">
        <f>M19/60</f>
        <v>1.5013061363386147E-4</v>
      </c>
      <c r="O19" s="28">
        <f t="shared" si="10"/>
        <v>216.18808363276051</v>
      </c>
      <c r="P19" s="9">
        <f t="shared" si="11"/>
        <v>9.0078368180316879</v>
      </c>
      <c r="Q19" s="185">
        <f t="shared" ref="Q19:Q21" si="15">P19/60</f>
        <v>0.15013061363386146</v>
      </c>
      <c r="R19" s="234"/>
    </row>
    <row r="20" spans="2:18" x14ac:dyDescent="0.25">
      <c r="B20" s="95" t="s">
        <v>20</v>
      </c>
      <c r="C20" s="150">
        <v>0.45</v>
      </c>
      <c r="D20" s="60">
        <f>K20*I6</f>
        <v>849.26049999999998</v>
      </c>
      <c r="E20" s="175">
        <f t="shared" si="12"/>
        <v>1.2716946096044736E-2</v>
      </c>
      <c r="F20" s="165">
        <f>C20/D20</f>
        <v>5.2987275400186401E-4</v>
      </c>
      <c r="G20" s="163">
        <f>F20/60</f>
        <v>8.8312125666977327E-6</v>
      </c>
      <c r="H20" s="11">
        <f t="shared" si="8"/>
        <v>12.716946096044735</v>
      </c>
      <c r="I20" s="31">
        <f t="shared" si="9"/>
        <v>0.52987275400186395</v>
      </c>
      <c r="J20" s="185">
        <f t="shared" si="13"/>
        <v>8.8312125666977319E-3</v>
      </c>
      <c r="K20" s="27">
        <v>999.13</v>
      </c>
      <c r="L20" s="175">
        <f t="shared" si="14"/>
        <v>1.0809404181638026E-2</v>
      </c>
      <c r="M20" s="165">
        <f>C20/K20</f>
        <v>4.5039184090158439E-4</v>
      </c>
      <c r="N20" s="163">
        <f>M20/60</f>
        <v>7.5065306816930727E-6</v>
      </c>
      <c r="O20" s="11">
        <f t="shared" si="10"/>
        <v>10.809404181638026</v>
      </c>
      <c r="P20" s="31">
        <f t="shared" si="11"/>
        <v>0.45039184090158441</v>
      </c>
      <c r="Q20" s="152">
        <f t="shared" si="15"/>
        <v>7.5065306816930735E-3</v>
      </c>
      <c r="R20" s="234"/>
    </row>
    <row r="21" spans="2:18" ht="15.75" thickBot="1" x14ac:dyDescent="0.3">
      <c r="B21" s="96" t="s">
        <v>53</v>
      </c>
      <c r="C21" s="151">
        <v>0.09</v>
      </c>
      <c r="D21" s="89">
        <f>K21*I6</f>
        <v>849.26049999999998</v>
      </c>
      <c r="E21" s="176">
        <f t="shared" si="12"/>
        <v>2.5433892192089471E-3</v>
      </c>
      <c r="F21" s="159">
        <f>C21/D21</f>
        <v>1.059745508003728E-4</v>
      </c>
      <c r="G21" s="164">
        <f>F21/60</f>
        <v>1.7662425133395466E-6</v>
      </c>
      <c r="H21" s="161">
        <f>I21*24</f>
        <v>2.5433892192089473</v>
      </c>
      <c r="I21" s="156">
        <f>F21*1000</f>
        <v>0.1059745508003728</v>
      </c>
      <c r="J21" s="173">
        <f t="shared" si="13"/>
        <v>1.7662425133395466E-3</v>
      </c>
      <c r="K21" s="33">
        <v>999.13</v>
      </c>
      <c r="L21" s="176">
        <f t="shared" si="14"/>
        <v>2.161880836327605E-3</v>
      </c>
      <c r="M21" s="166">
        <f>C21/K21</f>
        <v>9.0078368180316869E-5</v>
      </c>
      <c r="N21" s="164">
        <f>M21/60</f>
        <v>1.5013061363386145E-6</v>
      </c>
      <c r="O21" s="161">
        <f>P21*24</f>
        <v>2.1618808363276045</v>
      </c>
      <c r="P21" s="156">
        <f>M21*1000</f>
        <v>9.0078368180316865E-2</v>
      </c>
      <c r="Q21" s="174">
        <f t="shared" si="15"/>
        <v>1.5013061363386144E-3</v>
      </c>
      <c r="R21" s="235"/>
    </row>
    <row r="23" spans="2:18" ht="15.75" thickBot="1" x14ac:dyDescent="0.3"/>
    <row r="24" spans="2:18" ht="15.75" thickBot="1" x14ac:dyDescent="0.3">
      <c r="B24" s="194" t="s">
        <v>96</v>
      </c>
      <c r="C24" s="194" t="s">
        <v>97</v>
      </c>
      <c r="D24" s="5"/>
      <c r="E24" s="230" t="s">
        <v>98</v>
      </c>
      <c r="F24" s="231"/>
      <c r="G24" s="231"/>
      <c r="H24" s="231"/>
      <c r="I24" s="231"/>
      <c r="J24" s="231"/>
      <c r="K24" s="5"/>
      <c r="L24" s="230" t="s">
        <v>99</v>
      </c>
      <c r="M24" s="231"/>
      <c r="N24" s="231"/>
      <c r="O24" s="231"/>
      <c r="P24" s="231"/>
      <c r="Q24" s="232"/>
      <c r="R24" s="233" t="s">
        <v>26</v>
      </c>
    </row>
    <row r="25" spans="2:18" ht="45.75" thickBot="1" x14ac:dyDescent="0.3">
      <c r="B25" s="91" t="s">
        <v>87</v>
      </c>
      <c r="C25" s="103" t="s">
        <v>4</v>
      </c>
      <c r="D25" s="57" t="s">
        <v>23</v>
      </c>
      <c r="E25" s="107" t="s">
        <v>15</v>
      </c>
      <c r="F25" s="107" t="s">
        <v>5</v>
      </c>
      <c r="G25" s="108" t="s">
        <v>6</v>
      </c>
      <c r="H25" s="107" t="s">
        <v>17</v>
      </c>
      <c r="I25" s="107" t="s">
        <v>11</v>
      </c>
      <c r="J25" s="109" t="s">
        <v>12</v>
      </c>
      <c r="K25" s="6" t="s">
        <v>22</v>
      </c>
      <c r="L25" s="104" t="s">
        <v>49</v>
      </c>
      <c r="M25" s="104" t="s">
        <v>9</v>
      </c>
      <c r="N25" s="105" t="s">
        <v>10</v>
      </c>
      <c r="O25" s="105" t="s">
        <v>36</v>
      </c>
      <c r="P25" s="104" t="s">
        <v>37</v>
      </c>
      <c r="Q25" s="106" t="s">
        <v>38</v>
      </c>
      <c r="R25" s="234"/>
    </row>
    <row r="26" spans="2:18" x14ac:dyDescent="0.25">
      <c r="B26" s="94" t="s">
        <v>1</v>
      </c>
      <c r="C26" s="58">
        <v>144</v>
      </c>
      <c r="D26" s="60">
        <f>K26*I6</f>
        <v>849.26049999999998</v>
      </c>
      <c r="E26" s="100">
        <f>F26*24</f>
        <v>4.069422750734315</v>
      </c>
      <c r="F26" s="178">
        <f>C26/D26</f>
        <v>0.16955928128059647</v>
      </c>
      <c r="G26" s="180">
        <f>F26/60</f>
        <v>2.8259880213432746E-3</v>
      </c>
      <c r="H26" s="83">
        <f t="shared" ref="H26:H28" si="16">I26*24</f>
        <v>4069.4227507343157</v>
      </c>
      <c r="I26" s="81">
        <f t="shared" ref="I26:I28" si="17">F26*1000</f>
        <v>169.55928128059648</v>
      </c>
      <c r="J26" s="65">
        <f>I26/60</f>
        <v>2.8259880213432749</v>
      </c>
      <c r="K26" s="27">
        <v>999.13</v>
      </c>
      <c r="L26" s="100">
        <f>M26*24</f>
        <v>3.4590093381241678</v>
      </c>
      <c r="M26" s="177">
        <f>C26/K26</f>
        <v>0.144125389088507</v>
      </c>
      <c r="N26" s="180">
        <f>M26/60</f>
        <v>2.4020898181417835E-3</v>
      </c>
      <c r="O26" s="83">
        <f t="shared" ref="O26:O28" si="18">P26*24</f>
        <v>3459.0093381241682</v>
      </c>
      <c r="P26" s="81">
        <f t="shared" ref="P26:P28" si="19">M26*1000</f>
        <v>144.12538908850701</v>
      </c>
      <c r="Q26" s="65">
        <f>P26/60</f>
        <v>2.4020898181417834</v>
      </c>
      <c r="R26" s="234"/>
    </row>
    <row r="27" spans="2:18" x14ac:dyDescent="0.25">
      <c r="B27" s="95" t="s">
        <v>19</v>
      </c>
      <c r="C27" s="79">
        <v>72</v>
      </c>
      <c r="D27" s="60">
        <f>K27*I6</f>
        <v>849.26049999999998</v>
      </c>
      <c r="E27" s="100">
        <f t="shared" ref="E27:E29" si="20">F27*24</f>
        <v>2.0347113753671575</v>
      </c>
      <c r="F27" s="165">
        <f>C27/D27</f>
        <v>8.4779640640298234E-2</v>
      </c>
      <c r="G27" s="181">
        <f>F27/60</f>
        <v>1.4129940106716373E-3</v>
      </c>
      <c r="H27" s="28">
        <f t="shared" si="16"/>
        <v>2034.7113753671579</v>
      </c>
      <c r="I27" s="11">
        <f t="shared" si="17"/>
        <v>84.77964064029824</v>
      </c>
      <c r="J27" s="65">
        <f t="shared" ref="J27:J29" si="21">I27/60</f>
        <v>1.4129940106716374</v>
      </c>
      <c r="K27" s="27">
        <v>999.13</v>
      </c>
      <c r="L27" s="100">
        <f t="shared" ref="L27:L29" si="22">M27*24</f>
        <v>1.7295046690620839</v>
      </c>
      <c r="M27" s="158">
        <f>C27/K27</f>
        <v>7.20626945442535E-2</v>
      </c>
      <c r="N27" s="181">
        <f>M27/60</f>
        <v>1.2010449090708918E-3</v>
      </c>
      <c r="O27" s="28">
        <f t="shared" si="18"/>
        <v>1729.5046690620841</v>
      </c>
      <c r="P27" s="11">
        <f t="shared" si="19"/>
        <v>72.062694544253503</v>
      </c>
      <c r="Q27" s="65">
        <f t="shared" ref="Q27:Q29" si="23">P27/60</f>
        <v>1.2010449090708917</v>
      </c>
      <c r="R27" s="234"/>
    </row>
    <row r="28" spans="2:18" x14ac:dyDescent="0.25">
      <c r="B28" s="95" t="s">
        <v>20</v>
      </c>
      <c r="C28" s="149">
        <v>3.6</v>
      </c>
      <c r="D28" s="60">
        <f>K28*I6</f>
        <v>849.26049999999998</v>
      </c>
      <c r="E28" s="169">
        <f t="shared" si="20"/>
        <v>0.10173556876835789</v>
      </c>
      <c r="F28" s="165">
        <f>C28/D28</f>
        <v>4.2389820320149121E-3</v>
      </c>
      <c r="G28" s="181">
        <f>F28/60</f>
        <v>7.0649700533581861E-5</v>
      </c>
      <c r="H28" s="11">
        <f t="shared" si="16"/>
        <v>101.73556876835788</v>
      </c>
      <c r="I28" s="9">
        <f t="shared" si="17"/>
        <v>4.2389820320149116</v>
      </c>
      <c r="J28" s="185">
        <f t="shared" si="21"/>
        <v>7.0649700533581855E-2</v>
      </c>
      <c r="K28" s="27">
        <v>999.13</v>
      </c>
      <c r="L28" s="169">
        <f t="shared" si="22"/>
        <v>8.6475233453104206E-2</v>
      </c>
      <c r="M28" s="165">
        <f>C28/K28</f>
        <v>3.6031347272126751E-3</v>
      </c>
      <c r="N28" s="181">
        <f>M28/60</f>
        <v>6.0052245453544582E-5</v>
      </c>
      <c r="O28" s="11">
        <f t="shared" si="18"/>
        <v>86.47523345310421</v>
      </c>
      <c r="P28" s="9">
        <f t="shared" si="19"/>
        <v>3.6031347272126752</v>
      </c>
      <c r="Q28" s="185">
        <f t="shared" si="23"/>
        <v>6.0052245453544588E-2</v>
      </c>
      <c r="R28" s="234"/>
    </row>
    <row r="29" spans="2:18" ht="15.75" thickBot="1" x14ac:dyDescent="0.3">
      <c r="B29" s="96" t="s">
        <v>53</v>
      </c>
      <c r="C29" s="151">
        <v>0.72</v>
      </c>
      <c r="D29" s="89">
        <f>K29*I6</f>
        <v>849.26049999999998</v>
      </c>
      <c r="E29" s="170">
        <f t="shared" si="20"/>
        <v>2.0347113753671577E-2</v>
      </c>
      <c r="F29" s="159">
        <f>C29/D29</f>
        <v>8.4779640640298239E-4</v>
      </c>
      <c r="G29" s="182">
        <f>F29/60</f>
        <v>1.4129940106716373E-5</v>
      </c>
      <c r="H29" s="183">
        <f>I29*24</f>
        <v>20.347113753671579</v>
      </c>
      <c r="I29" s="156">
        <f>F29*1000</f>
        <v>0.84779640640298237</v>
      </c>
      <c r="J29" s="173">
        <f t="shared" si="21"/>
        <v>1.4129940106716372E-2</v>
      </c>
      <c r="K29" s="33">
        <v>999.13</v>
      </c>
      <c r="L29" s="170">
        <f t="shared" si="22"/>
        <v>1.729504669062084E-2</v>
      </c>
      <c r="M29" s="166">
        <f>C29/K29</f>
        <v>7.2062694544253495E-4</v>
      </c>
      <c r="N29" s="182">
        <f>M29/60</f>
        <v>1.2010449090708916E-5</v>
      </c>
      <c r="O29" s="183">
        <f>P29*24</f>
        <v>17.295046690620836</v>
      </c>
      <c r="P29" s="156">
        <f>M29*1000</f>
        <v>0.72062694544253492</v>
      </c>
      <c r="Q29" s="173">
        <f t="shared" si="23"/>
        <v>1.2010449090708916E-2</v>
      </c>
      <c r="R29" s="235"/>
    </row>
    <row r="31" spans="2:18" x14ac:dyDescent="0.25">
      <c r="B31" s="111" t="s">
        <v>1</v>
      </c>
      <c r="C31" s="227" t="s">
        <v>92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9"/>
    </row>
    <row r="32" spans="2:18" x14ac:dyDescent="0.25">
      <c r="B32" s="111" t="s">
        <v>19</v>
      </c>
      <c r="C32" s="227" t="s">
        <v>50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9"/>
    </row>
    <row r="33" spans="2:17" x14ac:dyDescent="0.25">
      <c r="B33" s="111" t="s">
        <v>20</v>
      </c>
      <c r="C33" s="227" t="s">
        <v>54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9"/>
    </row>
    <row r="34" spans="2:17" x14ac:dyDescent="0.25">
      <c r="B34" s="111" t="s">
        <v>53</v>
      </c>
      <c r="C34" s="227" t="s">
        <v>93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9"/>
    </row>
  </sheetData>
  <sheetProtection password="AEF0" sheet="1" objects="1" scenarios="1"/>
  <mergeCells count="15">
    <mergeCell ref="B1:R1"/>
    <mergeCell ref="E5:H5"/>
    <mergeCell ref="R8:R13"/>
    <mergeCell ref="R16:R21"/>
    <mergeCell ref="R24:R29"/>
    <mergeCell ref="E8:J8"/>
    <mergeCell ref="L8:Q8"/>
    <mergeCell ref="C32:Q32"/>
    <mergeCell ref="C33:Q33"/>
    <mergeCell ref="C34:Q34"/>
    <mergeCell ref="E16:J16"/>
    <mergeCell ref="L16:Q16"/>
    <mergeCell ref="E24:J24"/>
    <mergeCell ref="L24:Q24"/>
    <mergeCell ref="C31:Q31"/>
  </mergeCells>
  <pageMargins left="0.7" right="0.7" top="0.75" bottom="0.75" header="0.3" footer="0.3"/>
  <pageSetup paperSize="0" scale="6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9</xdr:col>
                    <xdr:colOff>19050</xdr:colOff>
                    <xdr:row>4</xdr:row>
                    <xdr:rowOff>0</xdr:rowOff>
                  </from>
                  <to>
                    <xdr:col>9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Flow Range Turndown</vt:lpstr>
      <vt:lpstr>PRO Series - USA</vt:lpstr>
      <vt:lpstr>CT Series - USA</vt:lpstr>
      <vt:lpstr>Low Flow CT Series - USA</vt:lpstr>
      <vt:lpstr>PRO Series - International</vt:lpstr>
      <vt:lpstr>CT Series - International</vt:lpstr>
      <vt:lpstr>Density Conversions</vt:lpstr>
      <vt:lpstr>Low Flow CT Series - Intnl</vt:lpstr>
      <vt:lpstr>BBL_per_m3</vt:lpstr>
      <vt:lpstr>CF_per_m3</vt:lpstr>
      <vt:lpstr>DENS_FROM</vt:lpstr>
      <vt:lpstr>DENS_LIST</vt:lpstr>
      <vt:lpstr>DENS_TO</vt:lpstr>
      <vt:lpstr>DENSITY</vt:lpstr>
      <vt:lpstr>lb_per_kg</vt:lpstr>
      <vt:lpstr>'CT Series - International'!Print_Area</vt:lpstr>
      <vt:lpstr>USG_per_m3</vt:lpstr>
    </vt:vector>
  </TitlesOfParts>
  <Company>Cameron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Trahan, John</cp:lastModifiedBy>
  <cp:lastPrinted>2015-04-08T14:44:39Z</cp:lastPrinted>
  <dcterms:created xsi:type="dcterms:W3CDTF">2014-04-01T15:07:16Z</dcterms:created>
  <dcterms:modified xsi:type="dcterms:W3CDTF">2015-06-03T18:41:28Z</dcterms:modified>
</cp:coreProperties>
</file>